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1 Enero/"/>
    </mc:Choice>
  </mc:AlternateContent>
  <xr:revisionPtr revIDLastSave="663" documentId="8_{E0334D82-783A-42CD-A898-C89C9633D114}" xr6:coauthVersionLast="47" xr6:coauthVersionMax="47" xr10:uidLastSave="{3E303D67-FF81-426D-8AFC-C18F73184347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Ejecucion'!$A$1:$Q$237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9" i="1" l="1"/>
  <c r="Q59" i="1"/>
  <c r="Q153" i="1"/>
  <c r="Q152" i="1"/>
  <c r="Q151" i="1"/>
  <c r="Q154" i="1"/>
  <c r="E66" i="1"/>
  <c r="D125" i="1"/>
  <c r="D119" i="1"/>
  <c r="D57" i="1"/>
  <c r="C57" i="1"/>
  <c r="C97" i="1"/>
  <c r="C82" i="1"/>
  <c r="C71" i="1"/>
  <c r="C66" i="1"/>
  <c r="C64" i="1"/>
  <c r="C53" i="1"/>
  <c r="C51" i="1"/>
  <c r="C46" i="1"/>
  <c r="C39" i="1"/>
  <c r="C38" i="1" l="1"/>
  <c r="S44" i="1" s="1"/>
  <c r="Q198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69" i="1"/>
  <c r="Q165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02" i="1"/>
  <c r="Q93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8" i="1"/>
  <c r="Q60" i="1"/>
  <c r="Q61" i="1"/>
  <c r="Q62" i="1"/>
  <c r="Q63" i="1"/>
  <c r="Q64" i="1"/>
  <c r="Q65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4" i="1"/>
  <c r="Q35" i="1"/>
  <c r="Q36" i="1"/>
  <c r="Q37" i="1"/>
  <c r="D198" i="1"/>
  <c r="D197" i="1" s="1"/>
  <c r="C198" i="1"/>
  <c r="C197" i="1" s="1"/>
  <c r="D194" i="1"/>
  <c r="D191" i="1"/>
  <c r="D182" i="1"/>
  <c r="D180" i="1"/>
  <c r="D177" i="1"/>
  <c r="D174" i="1"/>
  <c r="D169" i="1"/>
  <c r="C194" i="1"/>
  <c r="C182" i="1"/>
  <c r="C180" i="1"/>
  <c r="C191" i="1"/>
  <c r="C174" i="1"/>
  <c r="C169" i="1"/>
  <c r="D97" i="1"/>
  <c r="D82" i="1"/>
  <c r="D71" i="1"/>
  <c r="D66" i="1"/>
  <c r="D64" i="1"/>
  <c r="D53" i="1"/>
  <c r="D51" i="1"/>
  <c r="D46" i="1"/>
  <c r="D39" i="1"/>
  <c r="D150" i="1"/>
  <c r="C150" i="1"/>
  <c r="D134" i="1"/>
  <c r="D114" i="1"/>
  <c r="D109" i="1"/>
  <c r="D106" i="1"/>
  <c r="D102" i="1"/>
  <c r="D33" i="1"/>
  <c r="D26" i="1"/>
  <c r="D18" i="1"/>
  <c r="C18" i="1" s="1"/>
  <c r="C134" i="1"/>
  <c r="C125" i="1"/>
  <c r="C109" i="1"/>
  <c r="C119" i="1"/>
  <c r="C106" i="1"/>
  <c r="C102" i="1"/>
  <c r="C26" i="1"/>
  <c r="D101" i="1" l="1"/>
  <c r="S104" i="1" s="1"/>
  <c r="D38" i="1"/>
  <c r="T39" i="1" s="1"/>
  <c r="D168" i="1"/>
  <c r="D149" i="1"/>
  <c r="E150" i="1"/>
  <c r="Q150" i="1" s="1"/>
  <c r="E39" i="1"/>
  <c r="Q39" i="1" s="1"/>
  <c r="E125" i="1"/>
  <c r="E82" i="1"/>
  <c r="Q82" i="1" s="1"/>
  <c r="Q66" i="1"/>
  <c r="Q57" i="1"/>
  <c r="E33" i="1"/>
  <c r="Q33" i="1" s="1"/>
  <c r="E26" i="1"/>
  <c r="Q26" i="1" s="1"/>
  <c r="E101" i="1" l="1"/>
  <c r="Q125" i="1"/>
  <c r="E38" i="1"/>
  <c r="D17" i="1"/>
  <c r="E18" i="1"/>
  <c r="Q18" i="1" l="1"/>
  <c r="E17" i="1"/>
  <c r="P17" i="1"/>
  <c r="P149" i="1"/>
  <c r="P168" i="1" l="1"/>
  <c r="P101" i="1"/>
  <c r="O168" i="1" l="1"/>
  <c r="O149" i="1"/>
  <c r="O101" i="1" l="1"/>
  <c r="N168" i="1"/>
  <c r="N149" i="1"/>
  <c r="K217" i="1"/>
  <c r="L217" i="1"/>
  <c r="K214" i="1"/>
  <c r="L214" i="1"/>
  <c r="M214" i="1"/>
  <c r="J206" i="1"/>
  <c r="K206" i="1"/>
  <c r="L206" i="1"/>
  <c r="M206" i="1"/>
  <c r="N206" i="1"/>
  <c r="O206" i="1"/>
  <c r="P206" i="1"/>
  <c r="K203" i="1"/>
  <c r="L203" i="1"/>
  <c r="M203" i="1"/>
  <c r="N203" i="1"/>
  <c r="O203" i="1"/>
  <c r="P203" i="1"/>
  <c r="C149" i="1"/>
  <c r="C33" i="1"/>
  <c r="M149" i="1"/>
  <c r="C17" i="1" l="1"/>
  <c r="N17" i="1"/>
  <c r="N101" i="1"/>
  <c r="M101" i="1"/>
  <c r="M168" i="1"/>
  <c r="L149" i="1"/>
  <c r="L17" i="1"/>
  <c r="K168" i="1"/>
  <c r="K149" i="1"/>
  <c r="L101" i="1" l="1"/>
  <c r="L168" i="1"/>
  <c r="K101" i="1"/>
  <c r="J217" i="1"/>
  <c r="I217" i="1"/>
  <c r="I214" i="1"/>
  <c r="J214" i="1"/>
  <c r="I211" i="1"/>
  <c r="J211" i="1"/>
  <c r="K211" i="1"/>
  <c r="L211" i="1"/>
  <c r="M211" i="1"/>
  <c r="N211" i="1"/>
  <c r="O211" i="1"/>
  <c r="P211" i="1"/>
  <c r="I206" i="1"/>
  <c r="I203" i="1"/>
  <c r="J203" i="1"/>
  <c r="I197" i="1"/>
  <c r="J197" i="1"/>
  <c r="K197" i="1"/>
  <c r="L197" i="1"/>
  <c r="M197" i="1"/>
  <c r="N197" i="1"/>
  <c r="O197" i="1"/>
  <c r="P197" i="1"/>
  <c r="J149" i="1"/>
  <c r="K38" i="1"/>
  <c r="L38" i="1"/>
  <c r="M38" i="1"/>
  <c r="N38" i="1"/>
  <c r="O38" i="1"/>
  <c r="P38" i="1"/>
  <c r="O17" i="1"/>
  <c r="P15" i="1" l="1"/>
  <c r="N15" i="1"/>
  <c r="O15" i="1"/>
  <c r="I17" i="1"/>
  <c r="L15" i="1"/>
  <c r="L221" i="1" s="1"/>
  <c r="I168" i="1"/>
  <c r="J17" i="1"/>
  <c r="J168" i="1"/>
  <c r="J101" i="1"/>
  <c r="J38" i="1"/>
  <c r="I101" i="1"/>
  <c r="I149" i="1" l="1"/>
  <c r="I38" i="1" l="1"/>
  <c r="H217" i="1"/>
  <c r="F214" i="1"/>
  <c r="G214" i="1"/>
  <c r="H214" i="1"/>
  <c r="F211" i="1"/>
  <c r="G211" i="1"/>
  <c r="H211" i="1"/>
  <c r="F206" i="1"/>
  <c r="G206" i="1"/>
  <c r="H206" i="1"/>
  <c r="F203" i="1"/>
  <c r="G203" i="1"/>
  <c r="H203" i="1"/>
  <c r="F197" i="1"/>
  <c r="G197" i="1"/>
  <c r="H197" i="1"/>
  <c r="E197" i="1"/>
  <c r="F168" i="1"/>
  <c r="G168" i="1"/>
  <c r="H149" i="1"/>
  <c r="D203" i="1"/>
  <c r="G149" i="1"/>
  <c r="F149" i="1"/>
  <c r="D15" i="1" l="1"/>
  <c r="H219" i="1"/>
  <c r="G38" i="1"/>
  <c r="H38" i="1"/>
  <c r="F219" i="1"/>
  <c r="H168" i="1"/>
  <c r="G219" i="1"/>
  <c r="F38" i="1"/>
  <c r="H17" i="1"/>
  <c r="H101" i="1"/>
  <c r="F101" i="1"/>
  <c r="G101" i="1"/>
  <c r="F17" i="1"/>
  <c r="Q38" i="1" l="1"/>
  <c r="H15" i="1"/>
  <c r="C206" i="1"/>
  <c r="G17" i="1"/>
  <c r="K17" i="1"/>
  <c r="K15" i="1" s="1"/>
  <c r="K221" i="1" s="1"/>
  <c r="M17" i="1"/>
  <c r="M15" i="1" s="1"/>
  <c r="C114" i="1"/>
  <c r="C101" i="1" s="1"/>
  <c r="E149" i="1"/>
  <c r="E160" i="1"/>
  <c r="C177" i="1"/>
  <c r="C168" i="1" s="1"/>
  <c r="E168" i="1"/>
  <c r="C203" i="1"/>
  <c r="E203" i="1"/>
  <c r="E206" i="1"/>
  <c r="C211" i="1"/>
  <c r="E211" i="1"/>
  <c r="C214" i="1"/>
  <c r="E214" i="1"/>
  <c r="C217" i="1"/>
  <c r="E217" i="1"/>
  <c r="Q17" i="1" l="1"/>
  <c r="E219" i="1"/>
  <c r="C160" i="1"/>
  <c r="Q161" i="1" l="1"/>
  <c r="Q157" i="1" l="1"/>
  <c r="Q155" i="1"/>
  <c r="Q205" i="1"/>
  <c r="Q204" i="1"/>
  <c r="Q209" i="1"/>
  <c r="Q208" i="1"/>
  <c r="Q207" i="1"/>
  <c r="Q218" i="1"/>
  <c r="Q217" i="1" s="1"/>
  <c r="Q216" i="1"/>
  <c r="Q215" i="1"/>
  <c r="Q213" i="1"/>
  <c r="Q212" i="1"/>
  <c r="Q202" i="1"/>
  <c r="Q201" i="1"/>
  <c r="Q200" i="1"/>
  <c r="Q162" i="1"/>
  <c r="Q163" i="1"/>
  <c r="Q164" i="1"/>
  <c r="Q166" i="1"/>
  <c r="Q167" i="1"/>
  <c r="Q156" i="1"/>
  <c r="Q158" i="1"/>
  <c r="Q159" i="1"/>
  <c r="Q214" i="1" l="1"/>
  <c r="Q211" i="1"/>
  <c r="Q206" i="1"/>
  <c r="I15" i="1"/>
  <c r="I221" i="1" s="1"/>
  <c r="Q203" i="1"/>
  <c r="Q160" i="1"/>
  <c r="Q197" i="1" l="1"/>
  <c r="Q219" i="1"/>
  <c r="Q168" i="1" l="1"/>
  <c r="Q149" i="1"/>
  <c r="H221" i="1" l="1"/>
  <c r="N221" i="1"/>
  <c r="M221" i="1"/>
  <c r="J15" i="1"/>
  <c r="J221" i="1" s="1"/>
  <c r="F15" i="1"/>
  <c r="F221" i="1" s="1"/>
  <c r="P221" i="1" l="1"/>
  <c r="D221" i="1"/>
  <c r="O221" i="1"/>
  <c r="E15" i="1"/>
  <c r="E221" i="1" s="1"/>
  <c r="C15" i="1" l="1"/>
  <c r="C221" i="1" s="1"/>
  <c r="Q101" i="1" l="1"/>
  <c r="Q15" i="1" s="1"/>
  <c r="Q221" i="1" l="1"/>
  <c r="G15" i="1"/>
  <c r="G22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<sst xmlns="http://schemas.openxmlformats.org/spreadsheetml/2006/main" count="430" uniqueCount="428">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</sst>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2587626</xdr:colOff>
      <xdr:row>0</xdr:row>
      <xdr:rowOff>0</xdr:rowOff>
    </xdr:from>
    <xdr:to>
      <xdr:col>3</xdr:col>
      <xdr:colOff>1109271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6" y="0"/>
          <a:ext cx="3331770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52"/>
  <sheetViews>
    <sheetView showGridLines="0" tabSelected="1" zoomScale="120" zoomScaleNormal="120" workbookViewId="0">
      <selection activeCell="C220" sqref="C220"/>
    </sheetView>
  </sheetViews>
  <sheetFormatPr baseColWidth="10" defaultColWidth="9.33203125" defaultRowHeight="15" x14ac:dyDescent="0.2"/>
  <cols>
    <col min="1" max="1" width="13.83203125" style="2" customWidth="1"/>
    <col min="2" max="2" width="59.83203125" style="2" customWidth="1"/>
    <col min="3" max="3" width="24.33203125" style="6" customWidth="1"/>
    <col min="4" max="4" width="27.5" style="7" customWidth="1"/>
    <col min="5" max="5" width="26.1640625" style="8" customWidth="1"/>
    <col min="6" max="6" width="0.1640625" style="8" hidden="1" customWidth="1"/>
    <col min="7" max="7" width="21" style="8" hidden="1" customWidth="1"/>
    <col min="8" max="8" width="12.6640625" style="8" hidden="1" customWidth="1"/>
    <col min="9" max="9" width="23" style="8" hidden="1" customWidth="1"/>
    <col min="10" max="10" width="22.5" style="8" hidden="1" customWidth="1"/>
    <col min="11" max="11" width="23.6640625" style="8" hidden="1" customWidth="1"/>
    <col min="12" max="12" width="32" style="8" hidden="1" customWidth="1"/>
    <col min="13" max="13" width="27" style="8" hidden="1" customWidth="1"/>
    <col min="14" max="14" width="21.5" style="8" hidden="1" customWidth="1"/>
    <col min="15" max="15" width="25.83203125" style="8" hidden="1" customWidth="1"/>
    <col min="16" max="16" width="2.6640625" style="8" hidden="1" customWidth="1"/>
    <col min="17" max="17" width="22.33203125" style="8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64" t="s">
        <v>87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9" x14ac:dyDescent="0.2">
      <c r="A10" s="65" t="s">
        <v>356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x14ac:dyDescent="0.2">
      <c r="A11" s="65" t="s">
        <v>407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66" t="s">
        <v>65</v>
      </c>
      <c r="B14" s="67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68" t="s">
        <v>210</v>
      </c>
      <c r="B15" s="68"/>
      <c r="C15" s="14">
        <f>+C17+C38+C101+C149+C160+C168+C197+C203+C206</f>
        <v>28776320474</v>
      </c>
      <c r="D15" s="14">
        <f t="shared" ref="D15:Q15" si="0">+D17+D38+D101+D149+D160+D168+D197+D203</f>
        <v>28776320474</v>
      </c>
      <c r="E15" s="14">
        <f t="shared" si="0"/>
        <v>2141428594.05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2141428594.05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20849517.579999998</v>
      </c>
      <c r="F17" s="29">
        <f t="shared" ref="F17:P17" si="1">+F18+F26+F33</f>
        <v>0</v>
      </c>
      <c r="G17" s="29">
        <f t="shared" si="1"/>
        <v>0</v>
      </c>
      <c r="H17" s="29">
        <f t="shared" si="1"/>
        <v>0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20849517.579999998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24">
        <f>E18</f>
        <v>17381351.850000001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/>
      <c r="G19" s="24"/>
      <c r="H19" s="76"/>
      <c r="I19" s="76"/>
      <c r="J19" s="24"/>
      <c r="K19" s="76"/>
      <c r="L19" s="76"/>
      <c r="M19" s="77"/>
      <c r="N19" s="24"/>
      <c r="O19" s="24"/>
      <c r="P19" s="24"/>
      <c r="Q19" s="24">
        <f t="shared" ref="Q19:Q37" si="2">E19</f>
        <v>13583351.85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/>
      <c r="G20" s="24"/>
      <c r="H20" s="76"/>
      <c r="I20" s="76"/>
      <c r="J20" s="24"/>
      <c r="K20" s="76"/>
      <c r="L20" s="76"/>
      <c r="M20" s="77"/>
      <c r="N20" s="24"/>
      <c r="O20" s="24"/>
      <c r="P20" s="24"/>
      <c r="Q20" s="24">
        <f t="shared" si="2"/>
        <v>60000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/>
      <c r="G21" s="24"/>
      <c r="H21" s="76"/>
      <c r="I21" s="76"/>
      <c r="J21" s="24"/>
      <c r="K21" s="77"/>
      <c r="L21" s="76"/>
      <c r="M21" s="77"/>
      <c r="N21" s="24"/>
      <c r="O21" s="24"/>
      <c r="P21" s="24"/>
      <c r="Q21" s="24">
        <f t="shared" si="2"/>
        <v>3697000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/>
      <c r="G22" s="24"/>
      <c r="H22" s="76"/>
      <c r="I22" s="76"/>
      <c r="J22" s="24"/>
      <c r="K22" s="77"/>
      <c r="L22" s="76"/>
      <c r="M22" s="77"/>
      <c r="N22" s="24"/>
      <c r="O22" s="24"/>
      <c r="P22" s="24"/>
      <c r="Q22" s="24">
        <f t="shared" si="2"/>
        <v>41000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si="2"/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/>
      <c r="G24" s="24"/>
      <c r="H24" s="24"/>
      <c r="I24" s="24"/>
      <c r="J24" s="24"/>
      <c r="K24" s="24"/>
      <c r="L24" s="77"/>
      <c r="M24" s="24"/>
      <c r="N24" s="24"/>
      <c r="O24" s="24"/>
      <c r="P24" s="24"/>
      <c r="Q24" s="24">
        <f t="shared" si="2"/>
        <v>0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76"/>
      <c r="I25" s="24"/>
      <c r="J25" s="24"/>
      <c r="K25" s="77"/>
      <c r="L25" s="77"/>
      <c r="M25" s="24"/>
      <c r="N25" s="24"/>
      <c r="O25" s="24"/>
      <c r="P25" s="24"/>
      <c r="Q25" s="24">
        <f t="shared" si="2"/>
        <v>0</v>
      </c>
    </row>
    <row r="26" spans="1:18" s="25" customFormat="1" x14ac:dyDescent="0.2">
      <c r="A26" s="4" t="s">
        <v>23</v>
      </c>
      <c r="B26" s="4" t="s">
        <v>24</v>
      </c>
      <c r="C26" s="11">
        <f>SUM(C27:C32)</f>
        <v>69256299</v>
      </c>
      <c r="D26" s="11">
        <f>SUM(D27:D32)</f>
        <v>69256299</v>
      </c>
      <c r="E26" s="11">
        <f>SUM(E27:E32)</f>
        <v>811756.4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4">
        <f t="shared" si="2"/>
        <v>811756.4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4">
        <f t="shared" si="2"/>
        <v>811756.4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/>
      <c r="G28" s="24"/>
      <c r="H28" s="76"/>
      <c r="I28" s="76"/>
      <c r="J28" s="36"/>
      <c r="K28" s="36"/>
      <c r="L28" s="36"/>
      <c r="M28" s="36"/>
      <c r="N28" s="24"/>
      <c r="O28" s="36"/>
      <c r="P28" s="36"/>
      <c r="Q28" s="24">
        <f t="shared" si="2"/>
        <v>0</v>
      </c>
    </row>
    <row r="29" spans="1:18" s="25" customFormat="1" ht="30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2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2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5"/>
      <c r="Q31" s="24">
        <f t="shared" si="2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2"/>
        <v>0</v>
      </c>
    </row>
    <row r="33" spans="1:20" s="25" customFormat="1" x14ac:dyDescent="0.2">
      <c r="A33" s="4" t="s">
        <v>27</v>
      </c>
      <c r="B33" s="4" t="s">
        <v>28</v>
      </c>
      <c r="C33" s="32">
        <f>SUM(C34:C37)</f>
        <v>35656603</v>
      </c>
      <c r="D33" s="32">
        <f>SUM(D34:D37)</f>
        <v>35656603</v>
      </c>
      <c r="E33" s="11">
        <f>SUM(E34:E37)</f>
        <v>2656409.33</v>
      </c>
      <c r="F33" s="11"/>
      <c r="G33" s="11"/>
      <c r="H33" s="11"/>
      <c r="I33" s="78"/>
      <c r="J33" s="78"/>
      <c r="K33" s="78"/>
      <c r="L33" s="78"/>
      <c r="M33" s="78"/>
      <c r="N33" s="78"/>
      <c r="O33" s="78"/>
      <c r="P33" s="78"/>
      <c r="Q33" s="24">
        <f t="shared" si="2"/>
        <v>2656409.33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</v>
      </c>
      <c r="F34" s="24"/>
      <c r="G34" s="24"/>
      <c r="H34" s="76"/>
      <c r="I34" s="78"/>
      <c r="J34" s="24"/>
      <c r="K34" s="77"/>
      <c r="L34" s="78"/>
      <c r="M34" s="24"/>
      <c r="N34" s="24"/>
      <c r="O34" s="24"/>
      <c r="P34" s="24"/>
      <c r="Q34" s="24">
        <f t="shared" si="2"/>
        <v>1227709.5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/>
      <c r="G35" s="24"/>
      <c r="H35" s="76"/>
      <c r="I35" s="78"/>
      <c r="J35" s="24"/>
      <c r="K35" s="77"/>
      <c r="L35" s="24"/>
      <c r="M35" s="24"/>
      <c r="N35" s="24"/>
      <c r="O35" s="24"/>
      <c r="P35" s="24"/>
      <c r="Q35" s="24">
        <f t="shared" si="2"/>
        <v>1234075.96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/>
      <c r="G36" s="24"/>
      <c r="H36" s="76"/>
      <c r="I36" s="78"/>
      <c r="J36" s="24"/>
      <c r="K36" s="77"/>
      <c r="L36" s="24"/>
      <c r="M36" s="24"/>
      <c r="N36" s="24"/>
      <c r="O36" s="24"/>
      <c r="P36" s="24"/>
      <c r="Q36" s="24">
        <f t="shared" si="2"/>
        <v>194623.87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76"/>
      <c r="I37" s="78"/>
      <c r="J37" s="24"/>
      <c r="K37" s="77"/>
      <c r="L37" s="24"/>
      <c r="M37" s="24"/>
      <c r="N37" s="24"/>
      <c r="O37" s="24"/>
      <c r="P37" s="24"/>
      <c r="Q37" s="24">
        <f t="shared" si="2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+C39+C66+C51+C46+C53+C57+C64+C71+C82+C97</f>
        <v>971579049</v>
      </c>
      <c r="D38" s="35">
        <f>+D39+D66+D51+D46+D53+D57+D64+D71+D82+D97</f>
        <v>973364779</v>
      </c>
      <c r="E38" s="35">
        <f>+E39+E66+E57+E82</f>
        <v>39560695.210000001</v>
      </c>
      <c r="F38" s="35">
        <f>+F39+F66</f>
        <v>0</v>
      </c>
      <c r="G38" s="35">
        <f>+G39+G66+G82</f>
        <v>0</v>
      </c>
      <c r="H38" s="35">
        <f>+H39+H66+H82+H97+H46+H71</f>
        <v>0</v>
      </c>
      <c r="I38" s="35">
        <f>+I39+I66+I82+I97+I46+I71+I57</f>
        <v>0</v>
      </c>
      <c r="J38" s="35">
        <f>+J39+J66+J82+J97+J46+J71+J57</f>
        <v>0</v>
      </c>
      <c r="K38" s="35">
        <f>+K39+K66+K82+K97+K46+K71+K57</f>
        <v>0</v>
      </c>
      <c r="L38" s="35">
        <f>+L39+L66+L82+L97+L46+L71+L57+L53</f>
        <v>0</v>
      </c>
      <c r="M38" s="35">
        <f>+M39+M66+M82+M97+M46+M71+M57+M53+M64</f>
        <v>0</v>
      </c>
      <c r="N38" s="35">
        <f>+N39+N66+N82+N97+N46+N71+N57+N53+N64</f>
        <v>0</v>
      </c>
      <c r="O38" s="35">
        <f>+O39+O66+O82+O97+O46+O71+O57+O53+O64</f>
        <v>0</v>
      </c>
      <c r="P38" s="35">
        <f>+P39+P66+P82+P97+P46+P71+P57+P53+P64</f>
        <v>0</v>
      </c>
      <c r="Q38" s="30">
        <f>SUM(E38:P38)</f>
        <v>39560695.210000001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>SUM(C40:C45)</f>
        <v>10106376</v>
      </c>
      <c r="D39" s="11">
        <f>SUM(D40:D45)</f>
        <v>11242376</v>
      </c>
      <c r="E39" s="11">
        <f>SUM(E40:E45)</f>
        <v>497359.13999999996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4">
        <f>E39</f>
        <v>497359.13999999996</v>
      </c>
      <c r="R39" s="60"/>
      <c r="S39" s="60"/>
      <c r="T39" s="59">
        <f>D38-973364779</f>
        <v>0</v>
      </c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11">
        <v>5307</v>
      </c>
      <c r="E40" s="24">
        <v>0</v>
      </c>
      <c r="F40" s="24"/>
      <c r="G40" s="24"/>
      <c r="H40" s="24"/>
      <c r="I40" s="76"/>
      <c r="J40" s="24"/>
      <c r="K40" s="24"/>
      <c r="L40" s="24"/>
      <c r="M40" s="24"/>
      <c r="N40" s="24"/>
      <c r="O40" s="24"/>
      <c r="P40" s="36"/>
      <c r="Q40" s="24">
        <f t="shared" ref="Q40:Q100" si="3">E40</f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11">
        <v>2217500</v>
      </c>
      <c r="E41" s="24">
        <v>61161.34</v>
      </c>
      <c r="F41" s="24"/>
      <c r="G41" s="24"/>
      <c r="H41" s="76"/>
      <c r="I41" s="76"/>
      <c r="J41" s="24"/>
      <c r="K41" s="24"/>
      <c r="L41" s="24"/>
      <c r="M41" s="24"/>
      <c r="N41" s="24"/>
      <c r="O41" s="24"/>
      <c r="P41" s="24"/>
      <c r="Q41" s="24">
        <f t="shared" si="3"/>
        <v>61161.34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11">
        <v>5442530</v>
      </c>
      <c r="E42" s="24">
        <v>309911.38</v>
      </c>
      <c r="F42" s="24"/>
      <c r="G42" s="24"/>
      <c r="H42" s="76"/>
      <c r="I42" s="76"/>
      <c r="J42" s="24"/>
      <c r="K42" s="24"/>
      <c r="L42" s="24"/>
      <c r="M42" s="24"/>
      <c r="N42" s="24"/>
      <c r="O42" s="24"/>
      <c r="P42" s="24"/>
      <c r="Q42" s="24">
        <f t="shared" si="3"/>
        <v>309911.38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11">
        <v>2372560</v>
      </c>
      <c r="E43" s="24">
        <v>124039.42</v>
      </c>
      <c r="F43" s="24"/>
      <c r="G43" s="24"/>
      <c r="H43" s="76"/>
      <c r="I43" s="76"/>
      <c r="J43" s="24"/>
      <c r="K43" s="24"/>
      <c r="L43" s="24"/>
      <c r="M43" s="24"/>
      <c r="N43" s="24"/>
      <c r="O43" s="24"/>
      <c r="P43" s="24"/>
      <c r="Q43" s="24">
        <f t="shared" si="3"/>
        <v>124039.42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11">
        <v>32520</v>
      </c>
      <c r="E44" s="24">
        <v>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>
        <f t="shared" si="3"/>
        <v>0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11">
        <v>1171959</v>
      </c>
      <c r="E45" s="24">
        <v>2247</v>
      </c>
      <c r="F45" s="24"/>
      <c r="G45" s="24"/>
      <c r="H45" s="76"/>
      <c r="I45" s="76"/>
      <c r="J45" s="24"/>
      <c r="K45" s="24"/>
      <c r="L45" s="24"/>
      <c r="M45" s="24"/>
      <c r="N45" s="24"/>
      <c r="O45" s="24"/>
      <c r="P45" s="24"/>
      <c r="Q45" s="24">
        <f t="shared" si="3"/>
        <v>2247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11">
        <f>D47+D48+D49+D50</f>
        <v>4857750</v>
      </c>
      <c r="E46" s="11"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4">
        <f t="shared" si="3"/>
        <v>0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11">
        <v>1729000</v>
      </c>
      <c r="E47" s="11">
        <v>0</v>
      </c>
      <c r="F47" s="11"/>
      <c r="G47" s="11"/>
      <c r="H47" s="76"/>
      <c r="I47" s="11"/>
      <c r="J47" s="11"/>
      <c r="K47" s="11"/>
      <c r="L47" s="11"/>
      <c r="M47" s="11"/>
      <c r="N47" s="11"/>
      <c r="O47" s="11"/>
      <c r="P47" s="11"/>
      <c r="Q47" s="24">
        <f t="shared" si="3"/>
        <v>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11">
        <v>2238500</v>
      </c>
      <c r="E48" s="11"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3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11">
        <v>0</v>
      </c>
      <c r="E49" s="11"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3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11">
        <v>890250</v>
      </c>
      <c r="E50" s="11">
        <v>0</v>
      </c>
      <c r="F50" s="11"/>
      <c r="G50" s="11"/>
      <c r="H50" s="76"/>
      <c r="I50" s="11"/>
      <c r="J50" s="11"/>
      <c r="K50" s="11"/>
      <c r="L50" s="11"/>
      <c r="M50" s="11"/>
      <c r="N50" s="11"/>
      <c r="O50" s="11"/>
      <c r="P50" s="11"/>
      <c r="Q50" s="24">
        <f t="shared" si="3"/>
        <v>0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11">
        <f>D52</f>
        <v>1200000</v>
      </c>
      <c r="E51" s="11"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4">
        <f t="shared" si="3"/>
        <v>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11">
        <v>1200000</v>
      </c>
      <c r="E52" s="11"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3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11">
        <f>D54+D55</f>
        <v>525000</v>
      </c>
      <c r="E53" s="11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3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11">
        <v>400000</v>
      </c>
      <c r="E54" s="11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3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11">
        <v>125000</v>
      </c>
      <c r="E55" s="11"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4">
        <f t="shared" si="3"/>
        <v>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11">
        <v>0</v>
      </c>
      <c r="E56" s="11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3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11">
        <f>D58+D60+D61+D62+D59</f>
        <v>16825008</v>
      </c>
      <c r="E57" s="11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4">
        <f t="shared" si="3"/>
        <v>0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11">
        <v>16282008</v>
      </c>
      <c r="E58" s="11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4">
        <f t="shared" si="3"/>
        <v>0</v>
      </c>
    </row>
    <row r="59" spans="1:18" s="25" customFormat="1" x14ac:dyDescent="0.2">
      <c r="A59" s="4" t="s">
        <v>427</v>
      </c>
      <c r="B59" s="4" t="s">
        <v>426</v>
      </c>
      <c r="C59" s="11"/>
      <c r="D59" s="11">
        <v>150000</v>
      </c>
      <c r="E59" s="11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3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11">
        <v>0</v>
      </c>
      <c r="E60" s="11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3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11"/>
      <c r="E61" s="11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3"/>
        <v>0</v>
      </c>
    </row>
    <row r="62" spans="1:18" s="25" customFormat="1" x14ac:dyDescent="0.2">
      <c r="A62" s="4" t="s">
        <v>412</v>
      </c>
      <c r="B62" s="4" t="s">
        <v>413</v>
      </c>
      <c r="C62" s="11">
        <v>393000</v>
      </c>
      <c r="D62" s="11">
        <v>393000</v>
      </c>
      <c r="E62" s="11">
        <v>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3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11">
        <v>0</v>
      </c>
      <c r="E63" s="11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3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11">
        <f>D65</f>
        <v>9059000</v>
      </c>
      <c r="E64" s="11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3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11">
        <v>9059000</v>
      </c>
      <c r="E65" s="11">
        <v>0</v>
      </c>
      <c r="F65" s="11"/>
      <c r="G65" s="11"/>
      <c r="H65" s="11"/>
      <c r="I65" s="76"/>
      <c r="J65" s="11"/>
      <c r="K65" s="11"/>
      <c r="L65" s="11"/>
      <c r="M65" s="11"/>
      <c r="N65" s="11"/>
      <c r="O65" s="11"/>
      <c r="P65" s="11"/>
      <c r="Q65" s="24">
        <f t="shared" si="3"/>
        <v>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11">
        <f>+D69+D67+D68+D70</f>
        <v>705773959</v>
      </c>
      <c r="E66" s="11">
        <f>E67+E68+E69+E70</f>
        <v>39063336.07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4">
        <f t="shared" si="3"/>
        <v>39063336.07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11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3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11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3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11">
        <v>702484397</v>
      </c>
      <c r="E69" s="11">
        <v>39063336.07</v>
      </c>
      <c r="F69" s="11"/>
      <c r="G69" s="11"/>
      <c r="H69" s="76"/>
      <c r="I69" s="76"/>
      <c r="J69" s="11"/>
      <c r="K69" s="11"/>
      <c r="L69" s="11"/>
      <c r="M69" s="11"/>
      <c r="N69" s="11"/>
      <c r="O69" s="11"/>
      <c r="P69" s="11"/>
      <c r="Q69" s="24">
        <f t="shared" si="3"/>
        <v>39063336.07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11">
        <v>191593</v>
      </c>
      <c r="E70" s="11">
        <v>0</v>
      </c>
      <c r="F70" s="11"/>
      <c r="G70" s="11"/>
      <c r="H70" s="76"/>
      <c r="I70" s="76"/>
      <c r="J70" s="11"/>
      <c r="K70" s="11"/>
      <c r="L70" s="11"/>
      <c r="M70" s="11"/>
      <c r="N70" s="11"/>
      <c r="O70" s="11"/>
      <c r="P70" s="11"/>
      <c r="Q70" s="24">
        <f t="shared" si="3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C73+C74+C78+C80</f>
        <v>6695000</v>
      </c>
      <c r="D71" s="11">
        <f>D73+D74+D78+D80</f>
        <v>6495000</v>
      </c>
      <c r="E71" s="11"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24">
        <f t="shared" si="3"/>
        <v>0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11">
        <v>0</v>
      </c>
      <c r="E72" s="11">
        <v>0</v>
      </c>
      <c r="F72" s="11"/>
      <c r="G72" s="11"/>
      <c r="H72" s="76"/>
      <c r="I72" s="11"/>
      <c r="J72" s="11"/>
      <c r="K72" s="11"/>
      <c r="L72" s="11"/>
      <c r="M72" s="11"/>
      <c r="N72" s="11"/>
      <c r="O72" s="11"/>
      <c r="P72" s="11"/>
      <c r="Q72" s="24">
        <f t="shared" si="3"/>
        <v>0</v>
      </c>
      <c r="R72" s="59"/>
    </row>
    <row r="73" spans="1:18" s="25" customFormat="1" ht="30" x14ac:dyDescent="0.2">
      <c r="A73" s="4" t="s">
        <v>233</v>
      </c>
      <c r="B73" s="4" t="s">
        <v>236</v>
      </c>
      <c r="C73" s="11">
        <v>800000</v>
      </c>
      <c r="D73" s="11">
        <v>0</v>
      </c>
      <c r="E73" s="11">
        <v>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24">
        <f t="shared" si="3"/>
        <v>0</v>
      </c>
    </row>
    <row r="74" spans="1:18" s="25" customFormat="1" ht="30" x14ac:dyDescent="0.2">
      <c r="A74" s="4" t="s">
        <v>234</v>
      </c>
      <c r="B74" s="4" t="s">
        <v>237</v>
      </c>
      <c r="C74" s="11">
        <v>345000</v>
      </c>
      <c r="D74" s="11">
        <v>345000</v>
      </c>
      <c r="E74" s="11">
        <v>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3"/>
        <v>0</v>
      </c>
    </row>
    <row r="75" spans="1:18" s="25" customFormat="1" ht="30" x14ac:dyDescent="0.2">
      <c r="A75" s="4" t="s">
        <v>238</v>
      </c>
      <c r="B75" s="4" t="s">
        <v>245</v>
      </c>
      <c r="C75" s="11">
        <v>0</v>
      </c>
      <c r="D75" s="11">
        <v>0</v>
      </c>
      <c r="E75" s="11">
        <v>0</v>
      </c>
      <c r="F75" s="11"/>
      <c r="G75" s="11"/>
      <c r="H75" s="52"/>
      <c r="I75" s="54"/>
      <c r="J75" s="11"/>
      <c r="K75" s="56"/>
      <c r="L75" s="11"/>
      <c r="M75" s="11"/>
      <c r="N75" s="11"/>
      <c r="O75" s="11"/>
      <c r="P75" s="11"/>
      <c r="Q75" s="24">
        <f t="shared" si="3"/>
        <v>0</v>
      </c>
    </row>
    <row r="76" spans="1:18" s="25" customFormat="1" ht="30" x14ac:dyDescent="0.2">
      <c r="A76" s="4" t="s">
        <v>239</v>
      </c>
      <c r="B76" s="4" t="s">
        <v>246</v>
      </c>
      <c r="C76" s="11">
        <v>0</v>
      </c>
      <c r="D76" s="11">
        <v>0</v>
      </c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4">
        <f t="shared" si="3"/>
        <v>0</v>
      </c>
    </row>
    <row r="77" spans="1:18" s="25" customFormat="1" ht="30" x14ac:dyDescent="0.2">
      <c r="A77" s="4" t="s">
        <v>240</v>
      </c>
      <c r="B77" s="4" t="s">
        <v>247</v>
      </c>
      <c r="C77" s="11">
        <v>0</v>
      </c>
      <c r="D77" s="11">
        <v>0</v>
      </c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3"/>
        <v>0</v>
      </c>
    </row>
    <row r="78" spans="1:18" s="63" customFormat="1" ht="30" x14ac:dyDescent="0.25">
      <c r="A78" s="62" t="s">
        <v>241</v>
      </c>
      <c r="B78" s="62" t="s">
        <v>248</v>
      </c>
      <c r="C78" s="11">
        <v>3100000</v>
      </c>
      <c r="D78" s="11">
        <v>2900000</v>
      </c>
      <c r="E78" s="53">
        <v>0</v>
      </c>
      <c r="F78" s="53"/>
      <c r="G78" s="53"/>
      <c r="H78" s="79"/>
      <c r="I78" s="79"/>
      <c r="J78" s="53"/>
      <c r="K78" s="53"/>
      <c r="L78" s="53"/>
      <c r="M78" s="53"/>
      <c r="N78" s="53"/>
      <c r="O78" s="53"/>
      <c r="P78" s="53"/>
      <c r="Q78" s="24">
        <f t="shared" si="3"/>
        <v>0</v>
      </c>
    </row>
    <row r="79" spans="1:18" s="25" customFormat="1" ht="30" x14ac:dyDescent="0.2">
      <c r="A79" s="4" t="s">
        <v>242</v>
      </c>
      <c r="B79" s="4" t="s">
        <v>249</v>
      </c>
      <c r="C79" s="11">
        <v>0</v>
      </c>
      <c r="D79" s="11">
        <v>0</v>
      </c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4">
        <f t="shared" si="3"/>
        <v>0</v>
      </c>
    </row>
    <row r="80" spans="1:18" s="63" customFormat="1" ht="30" x14ac:dyDescent="0.25">
      <c r="A80" s="62" t="s">
        <v>243</v>
      </c>
      <c r="B80" s="62" t="s">
        <v>250</v>
      </c>
      <c r="C80" s="11">
        <v>2450000</v>
      </c>
      <c r="D80" s="11">
        <v>3250000</v>
      </c>
      <c r="E80" s="53">
        <v>0</v>
      </c>
      <c r="F80" s="53"/>
      <c r="G80" s="53"/>
      <c r="H80" s="79"/>
      <c r="I80" s="53"/>
      <c r="J80" s="53"/>
      <c r="K80" s="53"/>
      <c r="L80" s="53"/>
      <c r="M80" s="53"/>
      <c r="N80" s="53"/>
      <c r="O80" s="53"/>
      <c r="P80" s="53"/>
      <c r="Q80" s="24">
        <f t="shared" si="3"/>
        <v>0</v>
      </c>
    </row>
    <row r="81" spans="1:17" s="25" customFormat="1" ht="30" x14ac:dyDescent="0.2">
      <c r="A81" s="4" t="s">
        <v>244</v>
      </c>
      <c r="B81" s="4" t="s">
        <v>251</v>
      </c>
      <c r="C81" s="11">
        <v>0</v>
      </c>
      <c r="D81" s="11">
        <v>0</v>
      </c>
      <c r="E81" s="11">
        <v>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4">
        <f t="shared" si="3"/>
        <v>0</v>
      </c>
    </row>
    <row r="82" spans="1:17" s="25" customFormat="1" ht="30" x14ac:dyDescent="0.2">
      <c r="A82" s="4" t="s">
        <v>128</v>
      </c>
      <c r="B82" s="4" t="s">
        <v>136</v>
      </c>
      <c r="C82" s="11">
        <f>C83+C84+C85+C86+C88+C89+C90+C91+C92+C93+C94+C95</f>
        <v>204508956</v>
      </c>
      <c r="D82" s="11">
        <f>D83+D84+D85+D86+D88+D89+D90+D91+D92+D93+D94+D95</f>
        <v>204975686</v>
      </c>
      <c r="E82" s="11">
        <f>E83+E84+E90+E93</f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3"/>
        <v>0</v>
      </c>
    </row>
    <row r="83" spans="1:17" s="25" customFormat="1" x14ac:dyDescent="0.2">
      <c r="A83" s="4" t="s">
        <v>360</v>
      </c>
      <c r="B83" s="4" t="s">
        <v>363</v>
      </c>
      <c r="C83" s="11">
        <v>169512976</v>
      </c>
      <c r="D83" s="11">
        <v>167963110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24">
        <f t="shared" si="3"/>
        <v>0</v>
      </c>
    </row>
    <row r="84" spans="1:17" s="25" customFormat="1" x14ac:dyDescent="0.2">
      <c r="A84" s="4" t="s">
        <v>361</v>
      </c>
      <c r="B84" s="4" t="s">
        <v>362</v>
      </c>
      <c r="C84" s="11">
        <v>3000000</v>
      </c>
      <c r="D84" s="11">
        <v>3000000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24">
        <f t="shared" si="3"/>
        <v>0</v>
      </c>
    </row>
    <row r="85" spans="1:17" s="25" customFormat="1" x14ac:dyDescent="0.2">
      <c r="A85" s="4" t="s">
        <v>262</v>
      </c>
      <c r="B85" s="4" t="s">
        <v>263</v>
      </c>
      <c r="C85" s="11">
        <v>1200000</v>
      </c>
      <c r="D85" s="11">
        <v>1200000</v>
      </c>
      <c r="E85" s="11">
        <v>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24">
        <f t="shared" si="3"/>
        <v>0</v>
      </c>
    </row>
    <row r="86" spans="1:17" s="25" customFormat="1" x14ac:dyDescent="0.2">
      <c r="A86" s="4" t="s">
        <v>264</v>
      </c>
      <c r="B86" s="4" t="s">
        <v>265</v>
      </c>
      <c r="C86" s="11">
        <v>1305980</v>
      </c>
      <c r="D86" s="11">
        <v>1231200</v>
      </c>
      <c r="E86" s="11">
        <v>0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>
        <f t="shared" si="3"/>
        <v>0</v>
      </c>
    </row>
    <row r="87" spans="1:17" s="25" customFormat="1" x14ac:dyDescent="0.2">
      <c r="A87" s="4" t="s">
        <v>266</v>
      </c>
      <c r="B87" s="4" t="s">
        <v>267</v>
      </c>
      <c r="C87" s="11">
        <v>0</v>
      </c>
      <c r="D87" s="11">
        <v>0</v>
      </c>
      <c r="E87" s="11">
        <v>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>
        <f t="shared" si="3"/>
        <v>0</v>
      </c>
    </row>
    <row r="88" spans="1:17" s="25" customFormat="1" x14ac:dyDescent="0.2">
      <c r="A88" s="4" t="s">
        <v>268</v>
      </c>
      <c r="B88" s="4" t="s">
        <v>269</v>
      </c>
      <c r="C88" s="11">
        <v>127000</v>
      </c>
      <c r="D88" s="11">
        <v>127000</v>
      </c>
      <c r="E88" s="11">
        <v>0</v>
      </c>
      <c r="F88" s="11"/>
      <c r="G88" s="11"/>
      <c r="H88" s="76"/>
      <c r="I88" s="76"/>
      <c r="J88" s="11"/>
      <c r="K88" s="11"/>
      <c r="L88" s="11"/>
      <c r="M88" s="11"/>
      <c r="N88" s="11"/>
      <c r="O88" s="11"/>
      <c r="P88" s="11"/>
      <c r="Q88" s="24">
        <f t="shared" si="3"/>
        <v>0</v>
      </c>
    </row>
    <row r="89" spans="1:17" s="25" customFormat="1" x14ac:dyDescent="0.2">
      <c r="A89" s="4" t="s">
        <v>374</v>
      </c>
      <c r="B89" s="4" t="s">
        <v>375</v>
      </c>
      <c r="C89" s="11">
        <v>250000</v>
      </c>
      <c r="D89" s="11">
        <v>270000</v>
      </c>
      <c r="E89" s="11">
        <v>0</v>
      </c>
      <c r="F89" s="11"/>
      <c r="G89" s="11"/>
      <c r="H89" s="76"/>
      <c r="I89" s="76"/>
      <c r="J89" s="11"/>
      <c r="K89" s="11"/>
      <c r="L89" s="11"/>
      <c r="M89" s="11"/>
      <c r="N89" s="11"/>
      <c r="O89" s="11"/>
      <c r="P89" s="11"/>
      <c r="Q89" s="24">
        <f t="shared" si="3"/>
        <v>0</v>
      </c>
    </row>
    <row r="90" spans="1:17" s="25" customFormat="1" x14ac:dyDescent="0.2">
      <c r="A90" s="4" t="s">
        <v>270</v>
      </c>
      <c r="B90" s="4" t="s">
        <v>271</v>
      </c>
      <c r="C90" s="11">
        <v>1834000</v>
      </c>
      <c r="D90" s="11">
        <v>1834000</v>
      </c>
      <c r="E90" s="11">
        <v>0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24">
        <f t="shared" si="3"/>
        <v>0</v>
      </c>
    </row>
    <row r="91" spans="1:17" s="25" customFormat="1" x14ac:dyDescent="0.2">
      <c r="A91" s="4" t="s">
        <v>272</v>
      </c>
      <c r="B91" s="4" t="s">
        <v>273</v>
      </c>
      <c r="C91" s="11">
        <v>8140000</v>
      </c>
      <c r="D91" s="11">
        <v>8140000</v>
      </c>
      <c r="E91" s="11">
        <v>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4">
        <f t="shared" si="3"/>
        <v>0</v>
      </c>
    </row>
    <row r="92" spans="1:17" s="25" customFormat="1" x14ac:dyDescent="0.2">
      <c r="A92" s="4" t="s">
        <v>274</v>
      </c>
      <c r="B92" s="4" t="s">
        <v>275</v>
      </c>
      <c r="C92" s="11">
        <v>4500000</v>
      </c>
      <c r="D92" s="11">
        <v>4500000</v>
      </c>
      <c r="E92" s="11">
        <v>0</v>
      </c>
      <c r="F92" s="11"/>
      <c r="G92" s="11"/>
      <c r="H92" s="11"/>
      <c r="I92" s="76"/>
      <c r="J92" s="11"/>
      <c r="K92" s="11"/>
      <c r="L92" s="11"/>
      <c r="M92" s="11"/>
      <c r="N92" s="11"/>
      <c r="O92" s="11"/>
      <c r="P92" s="11"/>
      <c r="Q92" s="24">
        <f t="shared" si="3"/>
        <v>0</v>
      </c>
    </row>
    <row r="93" spans="1:17" s="25" customFormat="1" x14ac:dyDescent="0.2">
      <c r="A93" s="4" t="s">
        <v>276</v>
      </c>
      <c r="B93" s="4" t="s">
        <v>277</v>
      </c>
      <c r="C93" s="11">
        <v>5300000</v>
      </c>
      <c r="D93" s="11">
        <v>7371376</v>
      </c>
      <c r="E93" s="11">
        <v>0</v>
      </c>
      <c r="F93" s="11"/>
      <c r="G93" s="11"/>
      <c r="H93" s="11"/>
      <c r="I93" s="76"/>
      <c r="J93" s="11"/>
      <c r="K93" s="11"/>
      <c r="L93" s="11"/>
      <c r="M93" s="11"/>
      <c r="N93" s="11"/>
      <c r="O93" s="11"/>
      <c r="P93" s="11"/>
      <c r="Q93" s="24">
        <f>E93</f>
        <v>0</v>
      </c>
    </row>
    <row r="94" spans="1:17" s="25" customFormat="1" x14ac:dyDescent="0.2">
      <c r="A94" s="4" t="s">
        <v>278</v>
      </c>
      <c r="B94" s="4" t="s">
        <v>279</v>
      </c>
      <c r="C94" s="11">
        <v>9224000</v>
      </c>
      <c r="D94" s="11">
        <v>9224000</v>
      </c>
      <c r="E94" s="11">
        <v>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4">
        <f t="shared" si="3"/>
        <v>0</v>
      </c>
    </row>
    <row r="95" spans="1:17" s="25" customFormat="1" x14ac:dyDescent="0.2">
      <c r="A95" s="4" t="s">
        <v>414</v>
      </c>
      <c r="B95" s="4" t="s">
        <v>415</v>
      </c>
      <c r="C95" s="11">
        <v>115000</v>
      </c>
      <c r="D95" s="11">
        <v>115000</v>
      </c>
      <c r="E95" s="11">
        <v>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>
        <f t="shared" si="3"/>
        <v>0</v>
      </c>
    </row>
    <row r="96" spans="1:17" s="25" customFormat="1" x14ac:dyDescent="0.2">
      <c r="A96" s="4" t="s">
        <v>393</v>
      </c>
      <c r="B96" s="4" t="s">
        <v>394</v>
      </c>
      <c r="C96" s="11"/>
      <c r="D96" s="11"/>
      <c r="E96" s="11">
        <v>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3"/>
        <v>0</v>
      </c>
    </row>
    <row r="97" spans="1:19" s="25" customFormat="1" x14ac:dyDescent="0.2">
      <c r="A97" s="4" t="s">
        <v>129</v>
      </c>
      <c r="B97" s="4" t="s">
        <v>137</v>
      </c>
      <c r="C97" s="11">
        <f>C98+C100</f>
        <v>12411000</v>
      </c>
      <c r="D97" s="11">
        <f>D98+D100</f>
        <v>12411000</v>
      </c>
      <c r="E97" s="11">
        <v>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3"/>
        <v>0</v>
      </c>
    </row>
    <row r="98" spans="1:19" s="25" customFormat="1" x14ac:dyDescent="0.2">
      <c r="A98" s="4" t="s">
        <v>416</v>
      </c>
      <c r="B98" s="4" t="s">
        <v>417</v>
      </c>
      <c r="C98" s="11">
        <v>1500</v>
      </c>
      <c r="D98" s="11">
        <v>1500</v>
      </c>
      <c r="E98" s="11">
        <v>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4">
        <f t="shared" si="3"/>
        <v>0</v>
      </c>
    </row>
    <row r="99" spans="1:19" s="25" customFormat="1" x14ac:dyDescent="0.2">
      <c r="A99" s="4" t="s">
        <v>280</v>
      </c>
      <c r="B99" s="4" t="s">
        <v>281</v>
      </c>
      <c r="C99" s="11">
        <v>0</v>
      </c>
      <c r="D99" s="11">
        <v>0</v>
      </c>
      <c r="E99" s="11">
        <v>0</v>
      </c>
      <c r="F99" s="11"/>
      <c r="G99" s="11"/>
      <c r="H99" s="76"/>
      <c r="I99" s="11"/>
      <c r="J99" s="11"/>
      <c r="K99" s="11"/>
      <c r="L99" s="11"/>
      <c r="M99" s="11"/>
      <c r="N99" s="11"/>
      <c r="O99" s="11"/>
      <c r="P99" s="11"/>
      <c r="Q99" s="24">
        <f t="shared" si="3"/>
        <v>0</v>
      </c>
    </row>
    <row r="100" spans="1:19" s="25" customFormat="1" x14ac:dyDescent="0.2">
      <c r="A100" s="4" t="s">
        <v>282</v>
      </c>
      <c r="B100" s="4" t="s">
        <v>283</v>
      </c>
      <c r="C100" s="11">
        <v>12409500</v>
      </c>
      <c r="D100" s="11">
        <v>12409500</v>
      </c>
      <c r="E100" s="11">
        <v>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4">
        <f t="shared" si="3"/>
        <v>0</v>
      </c>
    </row>
    <row r="101" spans="1:19" s="22" customFormat="1" x14ac:dyDescent="0.2">
      <c r="A101" s="33">
        <v>2.2999999999999998</v>
      </c>
      <c r="B101" s="34" t="s">
        <v>50</v>
      </c>
      <c r="C101" s="35">
        <f>+C125+C114+C134+C106+C109+C119+C102</f>
        <v>37330198</v>
      </c>
      <c r="D101" s="35">
        <f>D102+D106+D109+D114+D116+D125+D134+D119</f>
        <v>35544468</v>
      </c>
      <c r="E101" s="35">
        <f>+E102+E106+E109+E119+E125+E133+E134+E114</f>
        <v>508700</v>
      </c>
      <c r="F101" s="35">
        <f>+F102+F106+F109+F119+F125+F133+F134+F114</f>
        <v>0</v>
      </c>
      <c r="G101" s="35">
        <f>+G102+G106+G109+G119+G125+G133+G134+G114+G108</f>
        <v>0</v>
      </c>
      <c r="H101" s="35">
        <f t="shared" ref="H101:M101" si="4">+H102+H106+H109+H119+H125+H133+H134+H114+H116</f>
        <v>0</v>
      </c>
      <c r="I101" s="35">
        <f t="shared" si="4"/>
        <v>0</v>
      </c>
      <c r="J101" s="35">
        <f t="shared" si="4"/>
        <v>0</v>
      </c>
      <c r="K101" s="35">
        <f t="shared" si="4"/>
        <v>0</v>
      </c>
      <c r="L101" s="35">
        <f t="shared" si="4"/>
        <v>0</v>
      </c>
      <c r="M101" s="35">
        <f t="shared" si="4"/>
        <v>0</v>
      </c>
      <c r="N101" s="35">
        <f>+N102+N106+N109+N119+N125+N133+N134+N114+N116+N108</f>
        <v>0</v>
      </c>
      <c r="O101" s="35">
        <f>+O102+O106+O109+O119+O125+O133+O134+O114+O116</f>
        <v>0</v>
      </c>
      <c r="P101" s="35">
        <f>+P102+P106+P109+P119+P125+P133+P134+P114+P116+P111+P112+P115+P117</f>
        <v>0</v>
      </c>
      <c r="Q101" s="30">
        <f t="shared" ref="Q101" si="5">SUM(E101:P101)</f>
        <v>508700</v>
      </c>
      <c r="S101" s="23"/>
    </row>
    <row r="102" spans="1:19" s="25" customFormat="1" x14ac:dyDescent="0.2">
      <c r="A102" s="4" t="s">
        <v>138</v>
      </c>
      <c r="B102" s="4" t="s">
        <v>139</v>
      </c>
      <c r="C102" s="11">
        <f>+C105+C103+C104</f>
        <v>821000</v>
      </c>
      <c r="D102" s="11">
        <f>+D105+D103+D104</f>
        <v>889700</v>
      </c>
      <c r="E102" s="24">
        <v>0</v>
      </c>
      <c r="F102" s="24"/>
      <c r="G102" s="24"/>
      <c r="H102" s="24"/>
      <c r="I102" s="24"/>
      <c r="J102" s="24"/>
      <c r="K102" s="11"/>
      <c r="L102" s="11"/>
      <c r="M102" s="11"/>
      <c r="N102" s="11"/>
      <c r="O102" s="11"/>
      <c r="P102" s="11"/>
      <c r="Q102" s="11">
        <f>E102</f>
        <v>0</v>
      </c>
      <c r="S102" s="59"/>
    </row>
    <row r="103" spans="1:19" s="25" customFormat="1" x14ac:dyDescent="0.2">
      <c r="A103" s="4" t="s">
        <v>284</v>
      </c>
      <c r="B103" s="4" t="s">
        <v>285</v>
      </c>
      <c r="C103" s="11">
        <v>0</v>
      </c>
      <c r="D103" s="11">
        <v>552500</v>
      </c>
      <c r="E103" s="24">
        <v>0</v>
      </c>
      <c r="F103" s="24"/>
      <c r="G103" s="24"/>
      <c r="H103" s="24"/>
      <c r="I103" s="24"/>
      <c r="J103" s="24"/>
      <c r="K103" s="11"/>
      <c r="L103" s="11"/>
      <c r="M103" s="11"/>
      <c r="N103" s="11"/>
      <c r="O103" s="11"/>
      <c r="P103" s="11"/>
      <c r="Q103" s="11">
        <f t="shared" ref="Q103:Q148" si="6">E103</f>
        <v>0</v>
      </c>
      <c r="R103" s="59"/>
    </row>
    <row r="104" spans="1:19" s="25" customFormat="1" x14ac:dyDescent="0.2">
      <c r="A104" s="4" t="s">
        <v>395</v>
      </c>
      <c r="B104" s="4" t="s">
        <v>396</v>
      </c>
      <c r="C104" s="11">
        <v>500000</v>
      </c>
      <c r="D104" s="11">
        <v>15600</v>
      </c>
      <c r="E104" s="24">
        <v>0</v>
      </c>
      <c r="F104" s="24"/>
      <c r="G104" s="24"/>
      <c r="H104" s="24"/>
      <c r="I104" s="24"/>
      <c r="J104" s="24"/>
      <c r="K104" s="11"/>
      <c r="L104" s="11"/>
      <c r="M104" s="11"/>
      <c r="N104" s="11"/>
      <c r="O104" s="11"/>
      <c r="P104" s="11"/>
      <c r="Q104" s="11">
        <f t="shared" si="6"/>
        <v>0</v>
      </c>
      <c r="R104" s="59"/>
      <c r="S104" s="59">
        <f>D101-35544468</f>
        <v>0</v>
      </c>
    </row>
    <row r="105" spans="1:19" s="25" customFormat="1" x14ac:dyDescent="0.2">
      <c r="A105" s="4" t="s">
        <v>286</v>
      </c>
      <c r="B105" s="4" t="s">
        <v>287</v>
      </c>
      <c r="C105" s="11">
        <v>321000</v>
      </c>
      <c r="D105" s="11">
        <v>321600</v>
      </c>
      <c r="E105" s="24">
        <v>0</v>
      </c>
      <c r="F105" s="24"/>
      <c r="G105" s="24"/>
      <c r="H105" s="76"/>
      <c r="I105" s="76"/>
      <c r="J105" s="24"/>
      <c r="K105" s="11"/>
      <c r="L105" s="11"/>
      <c r="M105" s="11"/>
      <c r="N105" s="11"/>
      <c r="O105" s="11"/>
      <c r="P105" s="11"/>
      <c r="Q105" s="11">
        <f t="shared" si="6"/>
        <v>0</v>
      </c>
      <c r="R105" s="60"/>
    </row>
    <row r="106" spans="1:19" s="25" customFormat="1" x14ac:dyDescent="0.2">
      <c r="A106" s="4" t="s">
        <v>69</v>
      </c>
      <c r="B106" s="4" t="s">
        <v>68</v>
      </c>
      <c r="C106" s="11">
        <f>+C108+C107</f>
        <v>1720500</v>
      </c>
      <c r="D106" s="11">
        <f>+D108+D107</f>
        <v>1713000</v>
      </c>
      <c r="E106" s="24">
        <v>0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11">
        <f t="shared" si="6"/>
        <v>0</v>
      </c>
    </row>
    <row r="107" spans="1:19" s="25" customFormat="1" x14ac:dyDescent="0.2">
      <c r="A107" s="4" t="s">
        <v>222</v>
      </c>
      <c r="B107" s="4" t="s">
        <v>223</v>
      </c>
      <c r="C107" s="11">
        <v>51000</v>
      </c>
      <c r="D107" s="11">
        <v>38500</v>
      </c>
      <c r="E107" s="24">
        <v>0</v>
      </c>
      <c r="F107" s="24"/>
      <c r="G107" s="24"/>
      <c r="H107" s="24"/>
      <c r="I107" s="24"/>
      <c r="J107" s="24"/>
      <c r="K107" s="77"/>
      <c r="L107" s="11"/>
      <c r="M107" s="24"/>
      <c r="N107" s="11"/>
      <c r="O107" s="11"/>
      <c r="P107" s="24"/>
      <c r="Q107" s="11">
        <f t="shared" si="6"/>
        <v>0</v>
      </c>
    </row>
    <row r="108" spans="1:19" s="25" customFormat="1" x14ac:dyDescent="0.2">
      <c r="A108" s="4" t="s">
        <v>71</v>
      </c>
      <c r="B108" s="4" t="s">
        <v>70</v>
      </c>
      <c r="C108" s="11">
        <v>1669500</v>
      </c>
      <c r="D108" s="11">
        <v>1674500</v>
      </c>
      <c r="E108" s="24">
        <v>0</v>
      </c>
      <c r="F108" s="24"/>
      <c r="G108" s="24"/>
      <c r="H108" s="76"/>
      <c r="I108" s="24"/>
      <c r="J108" s="24"/>
      <c r="K108" s="11"/>
      <c r="L108" s="11"/>
      <c r="M108" s="11"/>
      <c r="N108" s="24"/>
      <c r="O108" s="24"/>
      <c r="P108" s="24"/>
      <c r="Q108" s="11">
        <f t="shared" si="6"/>
        <v>0</v>
      </c>
    </row>
    <row r="109" spans="1:19" s="25" customFormat="1" x14ac:dyDescent="0.2">
      <c r="A109" s="4" t="s">
        <v>140</v>
      </c>
      <c r="B109" s="4" t="s">
        <v>141</v>
      </c>
      <c r="C109" s="11">
        <f>+C111+C112+C113+C110</f>
        <v>3982880</v>
      </c>
      <c r="D109" s="11">
        <f>+D111+D112+D113+D110</f>
        <v>3941880</v>
      </c>
      <c r="E109" s="11">
        <v>0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>
        <f t="shared" si="6"/>
        <v>0</v>
      </c>
    </row>
    <row r="110" spans="1:19" s="25" customFormat="1" x14ac:dyDescent="0.2">
      <c r="A110" s="4" t="s">
        <v>288</v>
      </c>
      <c r="B110" s="4" t="s">
        <v>289</v>
      </c>
      <c r="C110" s="11">
        <v>678200</v>
      </c>
      <c r="D110" s="11">
        <v>678200</v>
      </c>
      <c r="E110" s="11">
        <v>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>
        <f t="shared" si="6"/>
        <v>0</v>
      </c>
      <c r="R110" s="59"/>
    </row>
    <row r="111" spans="1:19" s="25" customFormat="1" x14ac:dyDescent="0.2">
      <c r="A111" s="4" t="s">
        <v>224</v>
      </c>
      <c r="B111" s="4" t="s">
        <v>225</v>
      </c>
      <c r="C111" s="11">
        <v>3289680</v>
      </c>
      <c r="D111" s="11">
        <v>3224680</v>
      </c>
      <c r="E111" s="11">
        <v>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>
        <f t="shared" si="6"/>
        <v>0</v>
      </c>
    </row>
    <row r="112" spans="1:19" s="25" customFormat="1" x14ac:dyDescent="0.2">
      <c r="A112" s="4" t="s">
        <v>364</v>
      </c>
      <c r="B112" s="4" t="s">
        <v>365</v>
      </c>
      <c r="C112" s="11">
        <v>15000</v>
      </c>
      <c r="D112" s="11">
        <v>39000</v>
      </c>
      <c r="E112" s="11">
        <v>0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>
        <f t="shared" si="6"/>
        <v>0</v>
      </c>
      <c r="S112" s="25" t="s">
        <v>370</v>
      </c>
    </row>
    <row r="113" spans="1:18" s="25" customFormat="1" x14ac:dyDescent="0.2">
      <c r="A113" s="4" t="s">
        <v>397</v>
      </c>
      <c r="B113" s="4" t="s">
        <v>398</v>
      </c>
      <c r="C113" s="11"/>
      <c r="D113" s="11"/>
      <c r="E113" s="11">
        <v>0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>
        <f t="shared" si="6"/>
        <v>0</v>
      </c>
    </row>
    <row r="114" spans="1:18" s="25" customFormat="1" x14ac:dyDescent="0.2">
      <c r="A114" s="4" t="s">
        <v>73</v>
      </c>
      <c r="B114" s="4" t="s">
        <v>72</v>
      </c>
      <c r="C114" s="11">
        <f>+C115</f>
        <v>1811500</v>
      </c>
      <c r="D114" s="11">
        <f>+D115</f>
        <v>1766054</v>
      </c>
      <c r="E114" s="11">
        <v>0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>
        <f t="shared" si="6"/>
        <v>0</v>
      </c>
    </row>
    <row r="115" spans="1:18" s="25" customFormat="1" x14ac:dyDescent="0.2">
      <c r="A115" s="4" t="s">
        <v>75</v>
      </c>
      <c r="B115" s="4" t="s">
        <v>74</v>
      </c>
      <c r="C115" s="11">
        <v>1811500</v>
      </c>
      <c r="D115" s="11">
        <v>1766054</v>
      </c>
      <c r="E115" s="24">
        <v>0</v>
      </c>
      <c r="F115" s="24"/>
      <c r="G115" s="24"/>
      <c r="H115" s="24"/>
      <c r="I115" s="24"/>
      <c r="J115" s="24"/>
      <c r="K115" s="11"/>
      <c r="L115" s="11"/>
      <c r="M115" s="11"/>
      <c r="N115" s="11"/>
      <c r="O115" s="11"/>
      <c r="P115" s="24"/>
      <c r="Q115" s="11">
        <f t="shared" si="6"/>
        <v>0</v>
      </c>
    </row>
    <row r="116" spans="1:18" s="25" customFormat="1" x14ac:dyDescent="0.2">
      <c r="A116" s="4" t="s">
        <v>142</v>
      </c>
      <c r="B116" s="4" t="s">
        <v>144</v>
      </c>
      <c r="C116" s="11">
        <v>0</v>
      </c>
      <c r="D116" s="11">
        <v>0</v>
      </c>
      <c r="E116" s="11">
        <v>0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>
        <f t="shared" si="6"/>
        <v>0</v>
      </c>
    </row>
    <row r="117" spans="1:18" s="25" customFormat="1" x14ac:dyDescent="0.2">
      <c r="A117" s="4" t="s">
        <v>290</v>
      </c>
      <c r="B117" s="4" t="s">
        <v>291</v>
      </c>
      <c r="C117" s="11">
        <v>0</v>
      </c>
      <c r="D117" s="11">
        <v>0</v>
      </c>
      <c r="E117" s="11">
        <v>0</v>
      </c>
      <c r="F117" s="11"/>
      <c r="G117" s="11"/>
      <c r="H117" s="76"/>
      <c r="I117" s="11"/>
      <c r="J117" s="11"/>
      <c r="K117" s="11"/>
      <c r="L117" s="11"/>
      <c r="M117" s="11"/>
      <c r="N117" s="11"/>
      <c r="O117" s="11"/>
      <c r="P117" s="11"/>
      <c r="Q117" s="11">
        <f t="shared" si="6"/>
        <v>0</v>
      </c>
    </row>
    <row r="118" spans="1:18" s="25" customFormat="1" x14ac:dyDescent="0.2">
      <c r="A118" s="4" t="s">
        <v>292</v>
      </c>
      <c r="B118" s="4" t="s">
        <v>293</v>
      </c>
      <c r="C118" s="11">
        <v>0</v>
      </c>
      <c r="D118" s="11">
        <v>0</v>
      </c>
      <c r="E118" s="11">
        <v>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>
        <f t="shared" si="6"/>
        <v>0</v>
      </c>
      <c r="R118" s="59"/>
    </row>
    <row r="119" spans="1:18" s="25" customFormat="1" ht="30" x14ac:dyDescent="0.2">
      <c r="A119" s="4" t="s">
        <v>143</v>
      </c>
      <c r="B119" s="4" t="s">
        <v>145</v>
      </c>
      <c r="C119" s="11">
        <f>C122+C123</f>
        <v>104188</v>
      </c>
      <c r="D119" s="11">
        <f>D122+D123+D120+D124</f>
        <v>238044</v>
      </c>
      <c r="E119" s="11">
        <v>0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>
        <f t="shared" si="6"/>
        <v>0</v>
      </c>
      <c r="R119" s="59"/>
    </row>
    <row r="120" spans="1:18" s="25" customFormat="1" x14ac:dyDescent="0.2">
      <c r="A120" s="4" t="s">
        <v>399</v>
      </c>
      <c r="B120" s="4" t="s">
        <v>400</v>
      </c>
      <c r="C120" s="11">
        <v>0</v>
      </c>
      <c r="D120" s="11">
        <v>63000</v>
      </c>
      <c r="E120" s="11">
        <v>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>
        <f t="shared" si="6"/>
        <v>0</v>
      </c>
      <c r="R120" s="59"/>
    </row>
    <row r="121" spans="1:18" s="25" customFormat="1" x14ac:dyDescent="0.2">
      <c r="A121" s="4" t="s">
        <v>294</v>
      </c>
      <c r="B121" s="4" t="s">
        <v>295</v>
      </c>
      <c r="C121" s="11">
        <v>0</v>
      </c>
      <c r="D121" s="11">
        <v>0</v>
      </c>
      <c r="E121" s="11">
        <v>0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>
        <f t="shared" si="6"/>
        <v>0</v>
      </c>
      <c r="R121" s="59"/>
    </row>
    <row r="122" spans="1:18" s="25" customFormat="1" x14ac:dyDescent="0.2">
      <c r="A122" s="4" t="s">
        <v>366</v>
      </c>
      <c r="B122" s="4" t="s">
        <v>367</v>
      </c>
      <c r="C122" s="11">
        <v>53788</v>
      </c>
      <c r="D122" s="11">
        <v>53788</v>
      </c>
      <c r="E122" s="11">
        <v>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>
        <f t="shared" si="6"/>
        <v>0</v>
      </c>
    </row>
    <row r="123" spans="1:18" s="25" customFormat="1" x14ac:dyDescent="0.2">
      <c r="A123" s="4" t="s">
        <v>296</v>
      </c>
      <c r="B123" s="4" t="s">
        <v>297</v>
      </c>
      <c r="C123" s="11">
        <v>50400</v>
      </c>
      <c r="D123" s="11">
        <v>100400</v>
      </c>
      <c r="E123" s="11">
        <v>0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>
        <f t="shared" si="6"/>
        <v>0</v>
      </c>
    </row>
    <row r="124" spans="1:18" s="25" customFormat="1" x14ac:dyDescent="0.2">
      <c r="A124" s="4" t="s">
        <v>401</v>
      </c>
      <c r="B124" s="4" t="s">
        <v>402</v>
      </c>
      <c r="C124" s="11">
        <v>0</v>
      </c>
      <c r="D124" s="11">
        <v>20856</v>
      </c>
      <c r="E124" s="11">
        <v>0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>
        <f t="shared" si="6"/>
        <v>0</v>
      </c>
    </row>
    <row r="125" spans="1:18" s="25" customFormat="1" ht="30" x14ac:dyDescent="0.2">
      <c r="A125" s="4" t="s">
        <v>51</v>
      </c>
      <c r="B125" s="4" t="s">
        <v>52</v>
      </c>
      <c r="C125" s="11">
        <f>+C126+C129+C127+C130+C132</f>
        <v>10660920</v>
      </c>
      <c r="D125" s="11">
        <f>+D126+D129+D127+D130+D132+D128</f>
        <v>11099810</v>
      </c>
      <c r="E125" s="11">
        <f>E126</f>
        <v>508700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>
        <f t="shared" si="6"/>
        <v>508700</v>
      </c>
    </row>
    <row r="126" spans="1:18" s="25" customFormat="1" x14ac:dyDescent="0.2">
      <c r="A126" s="4" t="s">
        <v>53</v>
      </c>
      <c r="B126" s="4" t="s">
        <v>54</v>
      </c>
      <c r="C126" s="11">
        <v>9100000</v>
      </c>
      <c r="D126" s="11">
        <v>9100000</v>
      </c>
      <c r="E126" s="24">
        <v>508700</v>
      </c>
      <c r="F126" s="24"/>
      <c r="G126" s="24"/>
      <c r="H126" s="76"/>
      <c r="I126" s="76"/>
      <c r="J126" s="24"/>
      <c r="K126" s="24"/>
      <c r="L126" s="24"/>
      <c r="M126" s="24"/>
      <c r="N126" s="24"/>
      <c r="O126" s="24"/>
      <c r="P126" s="24"/>
      <c r="Q126" s="11">
        <f t="shared" si="6"/>
        <v>508700</v>
      </c>
    </row>
    <row r="127" spans="1:18" s="25" customFormat="1" x14ac:dyDescent="0.2">
      <c r="A127" s="4" t="s">
        <v>418</v>
      </c>
      <c r="B127" s="4" t="s">
        <v>419</v>
      </c>
      <c r="C127" s="11">
        <v>200000</v>
      </c>
      <c r="D127" s="11">
        <v>200000</v>
      </c>
      <c r="E127" s="24">
        <v>0</v>
      </c>
      <c r="F127" s="24"/>
      <c r="G127" s="24"/>
      <c r="H127" s="76"/>
      <c r="I127" s="76"/>
      <c r="J127" s="24"/>
      <c r="K127" s="24"/>
      <c r="L127" s="24"/>
      <c r="M127" s="24"/>
      <c r="N127" s="24"/>
      <c r="O127" s="24"/>
      <c r="P127" s="24"/>
      <c r="Q127" s="11">
        <f t="shared" si="6"/>
        <v>0</v>
      </c>
    </row>
    <row r="128" spans="1:18" s="25" customFormat="1" x14ac:dyDescent="0.2">
      <c r="A128" s="4" t="s">
        <v>403</v>
      </c>
      <c r="B128" s="4" t="s">
        <v>404</v>
      </c>
      <c r="C128" s="11"/>
      <c r="D128" s="11">
        <v>43200</v>
      </c>
      <c r="E128" s="24">
        <v>0</v>
      </c>
      <c r="F128" s="24"/>
      <c r="G128" s="24"/>
      <c r="H128" s="76"/>
      <c r="I128" s="76"/>
      <c r="J128" s="24"/>
      <c r="K128" s="24"/>
      <c r="L128" s="24"/>
      <c r="M128" s="24"/>
      <c r="N128" s="24"/>
      <c r="O128" s="24"/>
      <c r="P128" s="24"/>
      <c r="Q128" s="11">
        <f t="shared" si="6"/>
        <v>0</v>
      </c>
    </row>
    <row r="129" spans="1:17" s="25" customFormat="1" x14ac:dyDescent="0.2">
      <c r="A129" s="4" t="s">
        <v>227</v>
      </c>
      <c r="B129" s="4" t="s">
        <v>226</v>
      </c>
      <c r="C129" s="11">
        <v>1170880</v>
      </c>
      <c r="D129" s="11">
        <v>1526870</v>
      </c>
      <c r="E129" s="11">
        <v>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>
        <f t="shared" si="6"/>
        <v>0</v>
      </c>
    </row>
    <row r="130" spans="1:17" s="25" customFormat="1" x14ac:dyDescent="0.2">
      <c r="A130" s="4" t="s">
        <v>298</v>
      </c>
      <c r="B130" s="4" t="s">
        <v>299</v>
      </c>
      <c r="C130" s="11">
        <v>24000</v>
      </c>
      <c r="D130" s="11">
        <v>24000</v>
      </c>
      <c r="E130" s="11">
        <v>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>
        <f t="shared" si="6"/>
        <v>0</v>
      </c>
    </row>
    <row r="131" spans="1:17" s="25" customFormat="1" ht="30" x14ac:dyDescent="0.2">
      <c r="A131" s="4" t="s">
        <v>300</v>
      </c>
      <c r="B131" s="4" t="s">
        <v>301</v>
      </c>
      <c r="C131" s="11">
        <v>0</v>
      </c>
      <c r="D131" s="11">
        <v>0</v>
      </c>
      <c r="E131" s="11">
        <v>0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>
        <f t="shared" si="6"/>
        <v>0</v>
      </c>
    </row>
    <row r="132" spans="1:17" s="25" customFormat="1" x14ac:dyDescent="0.2">
      <c r="A132" s="4" t="s">
        <v>302</v>
      </c>
      <c r="B132" s="4" t="s">
        <v>303</v>
      </c>
      <c r="C132" s="11">
        <v>166040</v>
      </c>
      <c r="D132" s="11">
        <v>205740</v>
      </c>
      <c r="E132" s="11">
        <v>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>
        <f t="shared" si="6"/>
        <v>0</v>
      </c>
    </row>
    <row r="133" spans="1:17" s="25" customFormat="1" ht="30" x14ac:dyDescent="0.2">
      <c r="A133" s="4" t="s">
        <v>146</v>
      </c>
      <c r="B133" s="4" t="s">
        <v>147</v>
      </c>
      <c r="C133" s="11">
        <v>0</v>
      </c>
      <c r="D133" s="11">
        <v>0</v>
      </c>
      <c r="E133" s="24">
        <v>0</v>
      </c>
      <c r="F133" s="24"/>
      <c r="G133" s="36"/>
      <c r="H133" s="24"/>
      <c r="I133" s="24"/>
      <c r="J133" s="24"/>
      <c r="K133" s="24"/>
      <c r="L133" s="24"/>
      <c r="M133" s="24"/>
      <c r="N133" s="11"/>
      <c r="O133" s="11"/>
      <c r="P133" s="11"/>
      <c r="Q133" s="11">
        <f t="shared" si="6"/>
        <v>0</v>
      </c>
    </row>
    <row r="134" spans="1:17" s="25" customFormat="1" x14ac:dyDescent="0.2">
      <c r="A134" s="4" t="s">
        <v>76</v>
      </c>
      <c r="B134" s="4" t="s">
        <v>77</v>
      </c>
      <c r="C134" s="11">
        <f>C135+C137+C139+C140+C141+C142+C143+C144+C145+C147+C148+C138+C146</f>
        <v>18229210</v>
      </c>
      <c r="D134" s="11">
        <f>D135+D137+D139+D140+D141+D142+D143+D144+D145+D147+D148+D138+D146</f>
        <v>15895980</v>
      </c>
      <c r="E134" s="41">
        <v>0</v>
      </c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11">
        <f t="shared" si="6"/>
        <v>0</v>
      </c>
    </row>
    <row r="135" spans="1:17" s="25" customFormat="1" x14ac:dyDescent="0.2">
      <c r="A135" s="4" t="s">
        <v>92</v>
      </c>
      <c r="B135" s="4" t="s">
        <v>304</v>
      </c>
      <c r="C135" s="11">
        <v>1107220</v>
      </c>
      <c r="D135" s="11">
        <v>690920</v>
      </c>
      <c r="E135" s="24">
        <v>0</v>
      </c>
      <c r="F135" s="24"/>
      <c r="G135" s="36"/>
      <c r="H135" s="24"/>
      <c r="I135" s="24"/>
      <c r="J135" s="24"/>
      <c r="K135" s="24"/>
      <c r="L135" s="24"/>
      <c r="M135" s="24"/>
      <c r="N135" s="24"/>
      <c r="O135" s="24"/>
      <c r="P135" s="24"/>
      <c r="Q135" s="11">
        <f t="shared" si="6"/>
        <v>0</v>
      </c>
    </row>
    <row r="136" spans="1:17" s="25" customFormat="1" x14ac:dyDescent="0.2">
      <c r="A136" s="4" t="s">
        <v>305</v>
      </c>
      <c r="B136" s="4" t="s">
        <v>306</v>
      </c>
      <c r="C136" s="11">
        <v>0</v>
      </c>
      <c r="D136" s="11">
        <v>0</v>
      </c>
      <c r="E136" s="24">
        <v>0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11">
        <f t="shared" si="6"/>
        <v>0</v>
      </c>
    </row>
    <row r="137" spans="1:17" s="25" customFormat="1" ht="22.5" customHeight="1" x14ac:dyDescent="0.2">
      <c r="A137" s="4" t="s">
        <v>228</v>
      </c>
      <c r="B137" s="4" t="s">
        <v>229</v>
      </c>
      <c r="C137" s="11">
        <v>1917050</v>
      </c>
      <c r="D137" s="11">
        <v>2195350</v>
      </c>
      <c r="E137" s="75">
        <v>0</v>
      </c>
      <c r="F137" s="24"/>
      <c r="G137" s="36"/>
      <c r="H137" s="76"/>
      <c r="I137" s="24"/>
      <c r="J137" s="75"/>
      <c r="K137" s="24"/>
      <c r="L137" s="24"/>
      <c r="M137" s="24"/>
      <c r="N137" s="24"/>
      <c r="O137" s="24"/>
      <c r="P137" s="24"/>
      <c r="Q137" s="11">
        <f t="shared" si="6"/>
        <v>0</v>
      </c>
    </row>
    <row r="138" spans="1:17" s="25" customFormat="1" ht="22.5" customHeight="1" x14ac:dyDescent="0.2">
      <c r="A138" s="4" t="s">
        <v>422</v>
      </c>
      <c r="B138" s="4" t="s">
        <v>423</v>
      </c>
      <c r="C138" s="11">
        <v>1155040</v>
      </c>
      <c r="D138" s="11">
        <v>405040</v>
      </c>
      <c r="E138" s="75">
        <v>0</v>
      </c>
      <c r="F138" s="24"/>
      <c r="G138" s="36"/>
      <c r="H138" s="76"/>
      <c r="I138" s="24"/>
      <c r="J138" s="75"/>
      <c r="K138" s="24"/>
      <c r="L138" s="24"/>
      <c r="M138" s="24"/>
      <c r="N138" s="24"/>
      <c r="O138" s="24"/>
      <c r="P138" s="24"/>
      <c r="Q138" s="11">
        <f t="shared" si="6"/>
        <v>0</v>
      </c>
    </row>
    <row r="139" spans="1:17" s="25" customFormat="1" x14ac:dyDescent="0.2">
      <c r="A139" s="4" t="s">
        <v>79</v>
      </c>
      <c r="B139" s="4" t="s">
        <v>78</v>
      </c>
      <c r="C139" s="11">
        <v>8844540</v>
      </c>
      <c r="D139" s="11">
        <v>7442790</v>
      </c>
      <c r="E139" s="24">
        <v>0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11">
        <f t="shared" si="6"/>
        <v>0</v>
      </c>
    </row>
    <row r="140" spans="1:17" s="25" customFormat="1" ht="30" x14ac:dyDescent="0.2">
      <c r="A140" s="4" t="s">
        <v>420</v>
      </c>
      <c r="B140" s="4" t="s">
        <v>421</v>
      </c>
      <c r="C140" s="11">
        <v>178000</v>
      </c>
      <c r="D140" s="11">
        <v>178000</v>
      </c>
      <c r="E140" s="24">
        <v>0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11">
        <f t="shared" si="6"/>
        <v>0</v>
      </c>
    </row>
    <row r="141" spans="1:17" s="25" customFormat="1" x14ac:dyDescent="0.2">
      <c r="A141" s="4" t="s">
        <v>307</v>
      </c>
      <c r="B141" s="4" t="s">
        <v>308</v>
      </c>
      <c r="C141" s="11">
        <v>1237000</v>
      </c>
      <c r="D141" s="11">
        <v>1237000</v>
      </c>
      <c r="E141" s="24">
        <v>0</v>
      </c>
      <c r="F141" s="24"/>
      <c r="G141" s="24"/>
      <c r="H141" s="76"/>
      <c r="I141" s="24"/>
      <c r="J141" s="24"/>
      <c r="K141" s="24"/>
      <c r="L141" s="24"/>
      <c r="M141" s="24"/>
      <c r="N141" s="24"/>
      <c r="O141" s="24"/>
      <c r="P141" s="24"/>
      <c r="Q141" s="11">
        <f t="shared" si="6"/>
        <v>0</v>
      </c>
    </row>
    <row r="142" spans="1:17" s="25" customFormat="1" x14ac:dyDescent="0.2">
      <c r="A142" s="4" t="s">
        <v>230</v>
      </c>
      <c r="B142" s="4" t="s">
        <v>231</v>
      </c>
      <c r="C142" s="11">
        <v>533320</v>
      </c>
      <c r="D142" s="11">
        <v>734320</v>
      </c>
      <c r="E142" s="24">
        <v>0</v>
      </c>
      <c r="F142" s="24"/>
      <c r="G142" s="24"/>
      <c r="H142" s="76"/>
      <c r="I142" s="24"/>
      <c r="J142" s="24"/>
      <c r="K142" s="24"/>
      <c r="L142" s="24"/>
      <c r="M142" s="24"/>
      <c r="N142" s="24"/>
      <c r="O142" s="24"/>
      <c r="P142" s="24"/>
      <c r="Q142" s="11">
        <f t="shared" si="6"/>
        <v>0</v>
      </c>
    </row>
    <row r="143" spans="1:17" s="25" customFormat="1" x14ac:dyDescent="0.2">
      <c r="A143" s="4" t="s">
        <v>309</v>
      </c>
      <c r="B143" s="4" t="s">
        <v>310</v>
      </c>
      <c r="C143" s="11">
        <v>16200</v>
      </c>
      <c r="D143" s="11">
        <v>3000</v>
      </c>
      <c r="E143" s="24">
        <v>0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11">
        <f t="shared" si="6"/>
        <v>0</v>
      </c>
    </row>
    <row r="144" spans="1:17" s="25" customFormat="1" x14ac:dyDescent="0.2">
      <c r="A144" s="4" t="s">
        <v>311</v>
      </c>
      <c r="B144" s="4" t="s">
        <v>312</v>
      </c>
      <c r="C144" s="11">
        <v>292000</v>
      </c>
      <c r="D144" s="11">
        <v>329500</v>
      </c>
      <c r="E144" s="24">
        <v>0</v>
      </c>
      <c r="F144" s="24"/>
      <c r="G144" s="24"/>
      <c r="H144" s="76"/>
      <c r="I144" s="24"/>
      <c r="J144" s="24"/>
      <c r="K144" s="24"/>
      <c r="L144" s="24"/>
      <c r="M144" s="24"/>
      <c r="N144" s="24"/>
      <c r="O144" s="24"/>
      <c r="P144" s="24"/>
      <c r="Q144" s="11">
        <f t="shared" si="6"/>
        <v>0</v>
      </c>
    </row>
    <row r="145" spans="1:17" s="25" customFormat="1" x14ac:dyDescent="0.2">
      <c r="A145" s="4" t="s">
        <v>313</v>
      </c>
      <c r="B145" s="4" t="s">
        <v>314</v>
      </c>
      <c r="C145" s="11">
        <v>45600</v>
      </c>
      <c r="D145" s="11">
        <v>45600</v>
      </c>
      <c r="E145" s="24">
        <v>0</v>
      </c>
      <c r="F145" s="24"/>
      <c r="G145" s="24"/>
      <c r="H145" s="24"/>
      <c r="I145" s="24"/>
      <c r="J145" s="24"/>
      <c r="K145" s="57"/>
      <c r="L145" s="24"/>
      <c r="M145" s="24"/>
      <c r="N145" s="24"/>
      <c r="O145" s="24"/>
      <c r="P145" s="24"/>
      <c r="Q145" s="11">
        <f t="shared" si="6"/>
        <v>0</v>
      </c>
    </row>
    <row r="146" spans="1:17" s="25" customFormat="1" x14ac:dyDescent="0.2">
      <c r="A146" s="4" t="s">
        <v>424</v>
      </c>
      <c r="B146" s="4" t="s">
        <v>425</v>
      </c>
      <c r="C146" s="11">
        <v>75000</v>
      </c>
      <c r="D146" s="11">
        <v>75000</v>
      </c>
      <c r="E146" s="24">
        <v>0</v>
      </c>
      <c r="F146" s="24"/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11">
        <f t="shared" si="6"/>
        <v>0</v>
      </c>
    </row>
    <row r="147" spans="1:17" s="25" customFormat="1" x14ac:dyDescent="0.2">
      <c r="A147" s="4" t="s">
        <v>315</v>
      </c>
      <c r="B147" s="4" t="s">
        <v>316</v>
      </c>
      <c r="C147" s="11">
        <v>162740</v>
      </c>
      <c r="D147" s="11">
        <v>162740</v>
      </c>
      <c r="E147" s="24">
        <v>0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11">
        <f t="shared" si="6"/>
        <v>0</v>
      </c>
    </row>
    <row r="148" spans="1:17" s="25" customFormat="1" x14ac:dyDescent="0.2">
      <c r="A148" s="4" t="s">
        <v>317</v>
      </c>
      <c r="B148" s="4" t="s">
        <v>318</v>
      </c>
      <c r="C148" s="11">
        <v>2665500</v>
      </c>
      <c r="D148" s="11">
        <v>2396720</v>
      </c>
      <c r="E148" s="24">
        <v>0</v>
      </c>
      <c r="F148" s="24"/>
      <c r="G148" s="24"/>
      <c r="H148" s="76"/>
      <c r="I148" s="24"/>
      <c r="J148" s="24"/>
      <c r="K148" s="24"/>
      <c r="L148" s="24"/>
      <c r="M148" s="24"/>
      <c r="N148" s="24"/>
      <c r="O148" s="24"/>
      <c r="P148" s="24"/>
      <c r="Q148" s="11">
        <f t="shared" si="6"/>
        <v>0</v>
      </c>
    </row>
    <row r="149" spans="1:17" s="22" customFormat="1" x14ac:dyDescent="0.2">
      <c r="A149" s="33">
        <v>2.4</v>
      </c>
      <c r="B149" s="34" t="s">
        <v>55</v>
      </c>
      <c r="C149" s="35">
        <f t="shared" ref="C149:P149" si="7">+C150+C154+C155+C156+C157+C158+C159</f>
        <v>27375841380</v>
      </c>
      <c r="D149" s="35">
        <f t="shared" si="7"/>
        <v>27375841380</v>
      </c>
      <c r="E149" s="35">
        <f t="shared" si="7"/>
        <v>2080509681.26</v>
      </c>
      <c r="F149" s="35">
        <f t="shared" si="7"/>
        <v>0</v>
      </c>
      <c r="G149" s="35">
        <f t="shared" si="7"/>
        <v>0</v>
      </c>
      <c r="H149" s="35">
        <f t="shared" si="7"/>
        <v>0</v>
      </c>
      <c r="I149" s="35">
        <f t="shared" si="7"/>
        <v>0</v>
      </c>
      <c r="J149" s="35">
        <f t="shared" si="7"/>
        <v>0</v>
      </c>
      <c r="K149" s="35">
        <f t="shared" si="7"/>
        <v>0</v>
      </c>
      <c r="L149" s="35">
        <f t="shared" si="7"/>
        <v>0</v>
      </c>
      <c r="M149" s="35">
        <f t="shared" si="7"/>
        <v>0</v>
      </c>
      <c r="N149" s="35">
        <f t="shared" si="7"/>
        <v>0</v>
      </c>
      <c r="O149" s="35">
        <f t="shared" si="7"/>
        <v>0</v>
      </c>
      <c r="P149" s="35">
        <f t="shared" si="7"/>
        <v>0</v>
      </c>
      <c r="Q149" s="30">
        <f>SUM(E149:P149)</f>
        <v>2080509681.26</v>
      </c>
    </row>
    <row r="150" spans="1:17" s="25" customFormat="1" x14ac:dyDescent="0.2">
      <c r="A150" s="4" t="s">
        <v>56</v>
      </c>
      <c r="B150" s="4" t="s">
        <v>57</v>
      </c>
      <c r="C150" s="11">
        <f>SUM(C151:C153)</f>
        <v>27375841380</v>
      </c>
      <c r="D150" s="11">
        <f>SUM(D151:D153)</f>
        <v>27375841380</v>
      </c>
      <c r="E150" s="11">
        <f>E151+E152</f>
        <v>2080509681.26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>
        <f t="shared" ref="Q150:Q153" si="8">SUM(E150:P150)</f>
        <v>2080509681.26</v>
      </c>
    </row>
    <row r="151" spans="1:17" s="25" customFormat="1" x14ac:dyDescent="0.2">
      <c r="A151" s="4" t="s">
        <v>88</v>
      </c>
      <c r="B151" s="4" t="s">
        <v>89</v>
      </c>
      <c r="C151" s="11">
        <v>167328754</v>
      </c>
      <c r="D151" s="11">
        <v>167328754</v>
      </c>
      <c r="E151" s="24">
        <v>13628472.15</v>
      </c>
      <c r="F151" s="24"/>
      <c r="G151" s="24"/>
      <c r="H151" s="76"/>
      <c r="I151" s="76"/>
      <c r="J151" s="24"/>
      <c r="K151" s="24"/>
      <c r="L151" s="24"/>
      <c r="M151" s="24"/>
      <c r="N151" s="24"/>
      <c r="O151" s="24"/>
      <c r="P151" s="24"/>
      <c r="Q151" s="11">
        <f t="shared" si="8"/>
        <v>13628472.15</v>
      </c>
    </row>
    <row r="152" spans="1:17" s="25" customFormat="1" x14ac:dyDescent="0.2">
      <c r="A152" s="4" t="s">
        <v>58</v>
      </c>
      <c r="B152" s="4" t="s">
        <v>59</v>
      </c>
      <c r="C152" s="11">
        <v>27208342626</v>
      </c>
      <c r="D152" s="11">
        <v>27208342626</v>
      </c>
      <c r="E152" s="24">
        <v>2066881209.1099999</v>
      </c>
      <c r="F152" s="24"/>
      <c r="G152" s="24"/>
      <c r="H152" s="76"/>
      <c r="I152" s="76"/>
      <c r="J152" s="24"/>
      <c r="K152" s="24"/>
      <c r="L152" s="24"/>
      <c r="M152" s="24"/>
      <c r="N152" s="24"/>
      <c r="O152" s="24"/>
      <c r="P152" s="24"/>
      <c r="Q152" s="11">
        <f t="shared" si="8"/>
        <v>2066881209.1099999</v>
      </c>
    </row>
    <row r="153" spans="1:17" s="25" customFormat="1" x14ac:dyDescent="0.2">
      <c r="A153" s="4" t="s">
        <v>368</v>
      </c>
      <c r="B153" s="4" t="s">
        <v>369</v>
      </c>
      <c r="C153" s="11">
        <v>170000</v>
      </c>
      <c r="D153" s="11">
        <v>170000</v>
      </c>
      <c r="E153" s="24">
        <v>0</v>
      </c>
      <c r="F153" s="24"/>
      <c r="G153" s="24"/>
      <c r="H153" s="76"/>
      <c r="I153" s="76"/>
      <c r="J153" s="24"/>
      <c r="K153" s="24"/>
      <c r="L153" s="24"/>
      <c r="M153" s="24"/>
      <c r="N153" s="24"/>
      <c r="O153" s="24"/>
      <c r="P153" s="24"/>
      <c r="Q153" s="11">
        <f t="shared" si="8"/>
        <v>0</v>
      </c>
    </row>
    <row r="154" spans="1:17" s="25" customFormat="1" ht="30" x14ac:dyDescent="0.2">
      <c r="A154" s="4" t="s">
        <v>148</v>
      </c>
      <c r="B154" s="4" t="s">
        <v>154</v>
      </c>
      <c r="C154" s="11">
        <v>0</v>
      </c>
      <c r="D154" s="11"/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/>
      <c r="O154" s="11"/>
      <c r="P154" s="11"/>
      <c r="Q154" s="11">
        <f>SUM(E154:P154)</f>
        <v>0</v>
      </c>
    </row>
    <row r="155" spans="1:17" s="25" customFormat="1" ht="30" x14ac:dyDescent="0.2">
      <c r="A155" s="4" t="s">
        <v>149</v>
      </c>
      <c r="B155" s="4" t="s">
        <v>155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11">
        <f>SUM(E155:P155)</f>
        <v>0</v>
      </c>
    </row>
    <row r="156" spans="1:17" s="25" customFormat="1" ht="30" x14ac:dyDescent="0.2">
      <c r="A156" s="4" t="s">
        <v>150</v>
      </c>
      <c r="B156" s="4" t="s">
        <v>156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11">
        <f t="shared" ref="Q156:Q159" si="9">SUM(E156:P156)</f>
        <v>0</v>
      </c>
    </row>
    <row r="157" spans="1:17" s="25" customFormat="1" ht="30" x14ac:dyDescent="0.2">
      <c r="A157" s="4" t="s">
        <v>151</v>
      </c>
      <c r="B157" s="4" t="s">
        <v>157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11">
        <f>SUM(E157:P157)</f>
        <v>0</v>
      </c>
    </row>
    <row r="158" spans="1:17" s="25" customFormat="1" x14ac:dyDescent="0.2">
      <c r="A158" s="4" t="s">
        <v>152</v>
      </c>
      <c r="B158" s="4" t="s">
        <v>158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11">
        <f t="shared" si="9"/>
        <v>0</v>
      </c>
    </row>
    <row r="159" spans="1:17" s="25" customFormat="1" ht="30" x14ac:dyDescent="0.2">
      <c r="A159" s="4" t="s">
        <v>153</v>
      </c>
      <c r="B159" s="4" t="s">
        <v>159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/>
      <c r="K159" s="11"/>
      <c r="L159" s="11"/>
      <c r="M159" s="11"/>
      <c r="N159" s="11"/>
      <c r="O159" s="11"/>
      <c r="P159" s="11"/>
      <c r="Q159" s="11">
        <f t="shared" si="9"/>
        <v>0</v>
      </c>
    </row>
    <row r="160" spans="1:17" s="22" customFormat="1" x14ac:dyDescent="0.2">
      <c r="A160" s="33">
        <v>2.5</v>
      </c>
      <c r="B160" s="34" t="s">
        <v>103</v>
      </c>
      <c r="C160" s="35">
        <f>SUM(C161:C167)</f>
        <v>0</v>
      </c>
      <c r="D160" s="35"/>
      <c r="E160" s="35">
        <f t="shared" ref="E160" si="10">SUM(E161:E167)</f>
        <v>0</v>
      </c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>
        <f>SUM(E160:P160)</f>
        <v>0</v>
      </c>
    </row>
    <row r="161" spans="1:17" s="25" customFormat="1" x14ac:dyDescent="0.2">
      <c r="A161" s="4" t="s">
        <v>104</v>
      </c>
      <c r="B161" s="4" t="s">
        <v>111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/>
      <c r="O161" s="11"/>
      <c r="P161" s="11"/>
      <c r="Q161" s="11">
        <f>SUM(E161:P161)</f>
        <v>0</v>
      </c>
    </row>
    <row r="162" spans="1:17" s="25" customFormat="1" ht="30" x14ac:dyDescent="0.2">
      <c r="A162" s="4" t="s">
        <v>105</v>
      </c>
      <c r="B162" s="4" t="s">
        <v>112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 t="shared" ref="Q162:Q167" si="11">SUM(E162:P162)</f>
        <v>0</v>
      </c>
    </row>
    <row r="163" spans="1:17" s="25" customFormat="1" ht="30" x14ac:dyDescent="0.2">
      <c r="A163" s="4" t="s">
        <v>106</v>
      </c>
      <c r="B163" s="4" t="s">
        <v>113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si="11"/>
        <v>0</v>
      </c>
    </row>
    <row r="164" spans="1:17" s="25" customFormat="1" ht="30" x14ac:dyDescent="0.2">
      <c r="A164" s="4" t="s">
        <v>107</v>
      </c>
      <c r="B164" s="4" t="s">
        <v>114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1"/>
        <v>0</v>
      </c>
    </row>
    <row r="165" spans="1:17" s="25" customFormat="1" ht="30" x14ac:dyDescent="0.2">
      <c r="A165" s="4" t="s">
        <v>108</v>
      </c>
      <c r="B165" s="4" t="s">
        <v>115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>SUM(E165:P165)</f>
        <v>0</v>
      </c>
    </row>
    <row r="166" spans="1:17" s="25" customFormat="1" x14ac:dyDescent="0.2">
      <c r="A166" s="4" t="s">
        <v>109</v>
      </c>
      <c r="B166" s="4" t="s">
        <v>116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 t="shared" si="11"/>
        <v>0</v>
      </c>
    </row>
    <row r="167" spans="1:17" s="25" customFormat="1" ht="30" x14ac:dyDescent="0.2">
      <c r="A167" s="4" t="s">
        <v>110</v>
      </c>
      <c r="B167" s="4" t="s">
        <v>117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1"/>
        <v>0</v>
      </c>
    </row>
    <row r="168" spans="1:17" s="22" customFormat="1" x14ac:dyDescent="0.2">
      <c r="A168" s="33">
        <v>2.6</v>
      </c>
      <c r="B168" s="34" t="s">
        <v>94</v>
      </c>
      <c r="C168" s="35">
        <f>+C169+C177+C180+C182+C191+C193+C194+C196+C174</f>
        <v>26416120</v>
      </c>
      <c r="D168" s="35">
        <f>+D169+D177+D180+D182+D191+D193+D194+D196+D174</f>
        <v>26416120</v>
      </c>
      <c r="E168" s="35">
        <f t="shared" ref="E168:G168" si="12">+E169+E177+E180+E182+E191+E193+E194+E196</f>
        <v>0</v>
      </c>
      <c r="F168" s="35">
        <f t="shared" si="12"/>
        <v>0</v>
      </c>
      <c r="G168" s="35">
        <f t="shared" si="12"/>
        <v>0</v>
      </c>
      <c r="H168" s="35">
        <f>+H169+H177+H180+H182+H191+H193+H194+H196+H174</f>
        <v>0</v>
      </c>
      <c r="I168" s="35">
        <f>+I169+I177+I180+I182+I191+I193+I194+I196+I174</f>
        <v>0</v>
      </c>
      <c r="J168" s="35">
        <f>+J169+J177+J180+J182+J191+J193+J194+J196+J174</f>
        <v>0</v>
      </c>
      <c r="K168" s="35">
        <f>+K169+K180+K182+K191+K193+K194+K196+K174</f>
        <v>0</v>
      </c>
      <c r="L168" s="35">
        <f>+L169+M177+L180+L182+L191+L193+L194+L196+L174+L177</f>
        <v>0</v>
      </c>
      <c r="M168" s="35">
        <f>M169+M178+M182+M195</f>
        <v>0</v>
      </c>
      <c r="N168" s="35">
        <f>N169+N178+N182+N195</f>
        <v>0</v>
      </c>
      <c r="O168" s="35">
        <f>O169+O178+O182+O195+O191</f>
        <v>0</v>
      </c>
      <c r="P168" s="35">
        <f>P169+P178+P182+P195+P191+P187</f>
        <v>0</v>
      </c>
      <c r="Q168" s="30">
        <f>SUM(E168:P168)</f>
        <v>0</v>
      </c>
    </row>
    <row r="169" spans="1:17" s="25" customFormat="1" x14ac:dyDescent="0.2">
      <c r="A169" s="4" t="s">
        <v>95</v>
      </c>
      <c r="B169" s="4" t="s">
        <v>96</v>
      </c>
      <c r="C169" s="74">
        <f>+C170+C171+C172</f>
        <v>7334800</v>
      </c>
      <c r="D169" s="74">
        <f>+D170+D171+D172</f>
        <v>7334800</v>
      </c>
      <c r="E169" s="11">
        <v>0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24">
        <f>E169</f>
        <v>0</v>
      </c>
    </row>
    <row r="170" spans="1:17" s="25" customFormat="1" x14ac:dyDescent="0.2">
      <c r="A170" s="4" t="s">
        <v>97</v>
      </c>
      <c r="B170" s="4" t="s">
        <v>98</v>
      </c>
      <c r="C170" s="74">
        <v>1830800</v>
      </c>
      <c r="D170" s="74">
        <v>1830800</v>
      </c>
      <c r="E170" s="11">
        <v>0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24">
        <f t="shared" ref="Q170:Q196" si="13">E170</f>
        <v>0</v>
      </c>
    </row>
    <row r="171" spans="1:17" s="25" customFormat="1" x14ac:dyDescent="0.2">
      <c r="A171" s="4" t="s">
        <v>319</v>
      </c>
      <c r="B171" s="4" t="s">
        <v>320</v>
      </c>
      <c r="C171" s="74">
        <v>5234000</v>
      </c>
      <c r="D171" s="74">
        <v>5234000</v>
      </c>
      <c r="E171" s="11">
        <v>0</v>
      </c>
      <c r="F171" s="11"/>
      <c r="G171" s="11"/>
      <c r="H171" s="76"/>
      <c r="I171" s="11"/>
      <c r="J171" s="11"/>
      <c r="K171" s="11"/>
      <c r="L171" s="11"/>
      <c r="M171" s="11"/>
      <c r="N171" s="11"/>
      <c r="O171" s="11"/>
      <c r="P171" s="11"/>
      <c r="Q171" s="24">
        <f t="shared" si="13"/>
        <v>0</v>
      </c>
    </row>
    <row r="172" spans="1:17" s="25" customFormat="1" x14ac:dyDescent="0.2">
      <c r="A172" s="4" t="s">
        <v>321</v>
      </c>
      <c r="B172" s="4" t="s">
        <v>322</v>
      </c>
      <c r="C172" s="74">
        <v>270000</v>
      </c>
      <c r="D172" s="74">
        <v>270000</v>
      </c>
      <c r="E172" s="11">
        <v>0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24">
        <f t="shared" si="13"/>
        <v>0</v>
      </c>
    </row>
    <row r="173" spans="1:17" s="25" customFormat="1" ht="30" x14ac:dyDescent="0.2">
      <c r="A173" s="4" t="s">
        <v>323</v>
      </c>
      <c r="B173" s="4" t="s">
        <v>324</v>
      </c>
      <c r="C173" s="11">
        <v>0</v>
      </c>
      <c r="D173" s="11">
        <v>0</v>
      </c>
      <c r="E173" s="11">
        <v>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13"/>
        <v>0</v>
      </c>
    </row>
    <row r="174" spans="1:17" s="25" customFormat="1" x14ac:dyDescent="0.2">
      <c r="A174" s="4" t="s">
        <v>160</v>
      </c>
      <c r="B174" s="4" t="s">
        <v>161</v>
      </c>
      <c r="C174" s="74">
        <f>C176</f>
        <v>80000</v>
      </c>
      <c r="D174" s="74">
        <f>D176</f>
        <v>80000</v>
      </c>
      <c r="E174" s="11">
        <v>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13"/>
        <v>0</v>
      </c>
    </row>
    <row r="175" spans="1:17" s="25" customFormat="1" x14ac:dyDescent="0.2">
      <c r="A175" s="4" t="s">
        <v>325</v>
      </c>
      <c r="B175" s="4" t="s">
        <v>326</v>
      </c>
      <c r="C175" s="74"/>
      <c r="D175" s="74"/>
      <c r="E175" s="11">
        <v>0</v>
      </c>
      <c r="F175" s="11"/>
      <c r="G175" s="11"/>
      <c r="H175" s="76"/>
      <c r="I175" s="76"/>
      <c r="J175" s="11"/>
      <c r="K175" s="11"/>
      <c r="L175" s="11"/>
      <c r="M175" s="11"/>
      <c r="N175" s="11"/>
      <c r="O175" s="11"/>
      <c r="P175" s="11"/>
      <c r="Q175" s="24">
        <f t="shared" si="13"/>
        <v>0</v>
      </c>
    </row>
    <row r="176" spans="1:17" s="25" customFormat="1" x14ac:dyDescent="0.2">
      <c r="A176" s="4" t="s">
        <v>376</v>
      </c>
      <c r="B176" s="4" t="s">
        <v>377</v>
      </c>
      <c r="C176" s="74">
        <v>80000</v>
      </c>
      <c r="D176" s="74">
        <v>80000</v>
      </c>
      <c r="E176" s="11">
        <v>0</v>
      </c>
      <c r="F176" s="11"/>
      <c r="G176" s="11"/>
      <c r="H176" s="76"/>
      <c r="I176" s="76"/>
      <c r="J176" s="11"/>
      <c r="K176" s="11"/>
      <c r="L176" s="11"/>
      <c r="M176" s="11"/>
      <c r="N176" s="11"/>
      <c r="O176" s="11"/>
      <c r="P176" s="11"/>
      <c r="Q176" s="24">
        <f t="shared" si="13"/>
        <v>0</v>
      </c>
    </row>
    <row r="177" spans="1:17" s="25" customFormat="1" x14ac:dyDescent="0.2">
      <c r="A177" s="4" t="s">
        <v>99</v>
      </c>
      <c r="B177" s="4" t="s">
        <v>100</v>
      </c>
      <c r="C177" s="74">
        <f t="shared" ref="C177:D177" si="14">+C178</f>
        <v>1126000</v>
      </c>
      <c r="D177" s="74">
        <f t="shared" si="14"/>
        <v>1126000</v>
      </c>
      <c r="E177" s="11">
        <v>0</v>
      </c>
      <c r="F177" s="11"/>
      <c r="G177" s="11"/>
      <c r="H177" s="11"/>
      <c r="I177" s="11"/>
      <c r="J177" s="11"/>
      <c r="K177" s="75"/>
      <c r="L177" s="11"/>
      <c r="M177" s="11"/>
      <c r="N177" s="11"/>
      <c r="O177" s="11"/>
      <c r="P177" s="11"/>
      <c r="Q177" s="24">
        <f t="shared" si="13"/>
        <v>0</v>
      </c>
    </row>
    <row r="178" spans="1:17" s="25" customFormat="1" x14ac:dyDescent="0.2">
      <c r="A178" s="4" t="s">
        <v>101</v>
      </c>
      <c r="B178" s="4" t="s">
        <v>102</v>
      </c>
      <c r="C178" s="74">
        <v>1126000</v>
      </c>
      <c r="D178" s="74">
        <v>1126000</v>
      </c>
      <c r="E178" s="11">
        <v>0</v>
      </c>
      <c r="F178" s="11"/>
      <c r="G178" s="11"/>
      <c r="H178" s="11"/>
      <c r="I178" s="11"/>
      <c r="J178" s="11"/>
      <c r="K178" s="75"/>
      <c r="L178" s="11"/>
      <c r="M178" s="11"/>
      <c r="N178" s="11"/>
      <c r="O178" s="11"/>
      <c r="P178" s="11"/>
      <c r="Q178" s="24">
        <f t="shared" si="13"/>
        <v>0</v>
      </c>
    </row>
    <row r="179" spans="1:17" s="25" customFormat="1" x14ac:dyDescent="0.2">
      <c r="A179" s="4" t="s">
        <v>327</v>
      </c>
      <c r="B179" s="4" t="s">
        <v>328</v>
      </c>
      <c r="C179" s="11">
        <v>0</v>
      </c>
      <c r="D179" s="11">
        <v>0</v>
      </c>
      <c r="E179" s="11">
        <v>0</v>
      </c>
      <c r="F179" s="11"/>
      <c r="G179" s="11"/>
      <c r="H179" s="11"/>
      <c r="I179" s="11"/>
      <c r="J179" s="11"/>
      <c r="K179" s="75"/>
      <c r="L179" s="11"/>
      <c r="M179" s="11"/>
      <c r="N179" s="11"/>
      <c r="O179" s="11"/>
      <c r="P179" s="11"/>
      <c r="Q179" s="24">
        <f t="shared" si="13"/>
        <v>0</v>
      </c>
    </row>
    <row r="180" spans="1:17" s="25" customFormat="1" ht="30" x14ac:dyDescent="0.2">
      <c r="A180" s="4" t="s">
        <v>162</v>
      </c>
      <c r="B180" s="4" t="s">
        <v>168</v>
      </c>
      <c r="C180" s="74">
        <f>C181</f>
        <v>16010800</v>
      </c>
      <c r="D180" s="74">
        <f>D181</f>
        <v>16010800</v>
      </c>
      <c r="E180" s="11">
        <v>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24">
        <f t="shared" si="13"/>
        <v>0</v>
      </c>
    </row>
    <row r="181" spans="1:17" s="25" customFormat="1" x14ac:dyDescent="0.2">
      <c r="A181" s="4" t="s">
        <v>329</v>
      </c>
      <c r="B181" s="4" t="s">
        <v>330</v>
      </c>
      <c r="C181" s="74">
        <v>16010800</v>
      </c>
      <c r="D181" s="74">
        <v>16010800</v>
      </c>
      <c r="E181" s="11">
        <v>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13"/>
        <v>0</v>
      </c>
    </row>
    <row r="182" spans="1:17" s="25" customFormat="1" x14ac:dyDescent="0.2">
      <c r="A182" s="4" t="s">
        <v>163</v>
      </c>
      <c r="B182" s="4" t="s">
        <v>169</v>
      </c>
      <c r="C182" s="74">
        <f>C183+C185+C187+C188+C189+C190</f>
        <v>1240200</v>
      </c>
      <c r="D182" s="74">
        <f>D183+D185+D187+D188+D189+D190</f>
        <v>1240200</v>
      </c>
      <c r="E182" s="11">
        <v>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13"/>
        <v>0</v>
      </c>
    </row>
    <row r="183" spans="1:17" s="25" customFormat="1" x14ac:dyDescent="0.2">
      <c r="A183" s="4" t="s">
        <v>378</v>
      </c>
      <c r="B183" s="4" t="s">
        <v>380</v>
      </c>
      <c r="C183" s="74">
        <v>321000</v>
      </c>
      <c r="D183" s="74">
        <v>321000</v>
      </c>
      <c r="E183" s="11">
        <v>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4">
        <f t="shared" si="13"/>
        <v>0</v>
      </c>
    </row>
    <row r="184" spans="1:17" s="25" customFormat="1" ht="15" customHeight="1" x14ac:dyDescent="0.2">
      <c r="A184" s="4" t="s">
        <v>379</v>
      </c>
      <c r="B184" s="4" t="s">
        <v>381</v>
      </c>
      <c r="C184" s="74"/>
      <c r="D184" s="74"/>
      <c r="E184" s="11">
        <v>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13"/>
        <v>0</v>
      </c>
    </row>
    <row r="185" spans="1:17" s="25" customFormat="1" x14ac:dyDescent="0.2">
      <c r="A185" s="4" t="s">
        <v>331</v>
      </c>
      <c r="B185" s="4" t="s">
        <v>332</v>
      </c>
      <c r="C185" s="74">
        <v>6000</v>
      </c>
      <c r="D185" s="74">
        <v>6000</v>
      </c>
      <c r="E185" s="11">
        <v>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13"/>
        <v>0</v>
      </c>
    </row>
    <row r="186" spans="1:17" s="25" customFormat="1" x14ac:dyDescent="0.2">
      <c r="A186" s="4" t="s">
        <v>333</v>
      </c>
      <c r="B186" s="4" t="s">
        <v>334</v>
      </c>
      <c r="C186" s="11">
        <v>0</v>
      </c>
      <c r="D186" s="11">
        <v>0</v>
      </c>
      <c r="E186" s="11">
        <v>0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13"/>
        <v>0</v>
      </c>
    </row>
    <row r="187" spans="1:17" s="25" customFormat="1" ht="30" x14ac:dyDescent="0.2">
      <c r="A187" s="4" t="s">
        <v>335</v>
      </c>
      <c r="B187" s="4" t="s">
        <v>336</v>
      </c>
      <c r="C187" s="74">
        <v>98000</v>
      </c>
      <c r="D187" s="74">
        <v>98000</v>
      </c>
      <c r="E187" s="11">
        <v>0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13"/>
        <v>0</v>
      </c>
    </row>
    <row r="188" spans="1:17" s="25" customFormat="1" x14ac:dyDescent="0.2">
      <c r="A188" s="4" t="s">
        <v>337</v>
      </c>
      <c r="B188" s="4" t="s">
        <v>338</v>
      </c>
      <c r="C188" s="74">
        <v>587500</v>
      </c>
      <c r="D188" s="74">
        <v>587500</v>
      </c>
      <c r="E188" s="11">
        <v>0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4">
        <f t="shared" si="13"/>
        <v>0</v>
      </c>
    </row>
    <row r="189" spans="1:17" s="25" customFormat="1" x14ac:dyDescent="0.2">
      <c r="A189" s="4" t="s">
        <v>405</v>
      </c>
      <c r="B189" s="4" t="s">
        <v>406</v>
      </c>
      <c r="C189" s="74">
        <v>227000</v>
      </c>
      <c r="D189" s="74">
        <v>227000</v>
      </c>
      <c r="E189" s="11">
        <v>0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13"/>
        <v>0</v>
      </c>
    </row>
    <row r="190" spans="1:17" s="25" customFormat="1" x14ac:dyDescent="0.2">
      <c r="A190" s="4" t="s">
        <v>352</v>
      </c>
      <c r="B190" s="4" t="s">
        <v>353</v>
      </c>
      <c r="C190" s="74">
        <v>700</v>
      </c>
      <c r="D190" s="74">
        <v>700</v>
      </c>
      <c r="E190" s="11">
        <v>0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13"/>
        <v>0</v>
      </c>
    </row>
    <row r="191" spans="1:17" s="25" customFormat="1" x14ac:dyDescent="0.2">
      <c r="A191" s="4" t="s">
        <v>164</v>
      </c>
      <c r="B191" s="4" t="s">
        <v>170</v>
      </c>
      <c r="C191" s="74">
        <f>C192</f>
        <v>620000</v>
      </c>
      <c r="D191" s="74">
        <f>D192</f>
        <v>620000</v>
      </c>
      <c r="E191" s="11">
        <v>0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13"/>
        <v>0</v>
      </c>
    </row>
    <row r="192" spans="1:17" s="25" customFormat="1" x14ac:dyDescent="0.2">
      <c r="A192" s="4" t="s">
        <v>354</v>
      </c>
      <c r="B192" s="4" t="s">
        <v>355</v>
      </c>
      <c r="C192" s="74">
        <v>620000</v>
      </c>
      <c r="D192" s="74">
        <v>620000</v>
      </c>
      <c r="E192" s="11">
        <v>0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13"/>
        <v>0</v>
      </c>
    </row>
    <row r="193" spans="1:17" s="25" customFormat="1" x14ac:dyDescent="0.2">
      <c r="A193" s="4" t="s">
        <v>165</v>
      </c>
      <c r="B193" s="4" t="s">
        <v>171</v>
      </c>
      <c r="C193" s="11">
        <v>0</v>
      </c>
      <c r="D193" s="11">
        <v>0</v>
      </c>
      <c r="E193" s="11">
        <v>0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13"/>
        <v>0</v>
      </c>
    </row>
    <row r="194" spans="1:17" s="25" customFormat="1" x14ac:dyDescent="0.2">
      <c r="A194" s="4" t="s">
        <v>166</v>
      </c>
      <c r="B194" s="4" t="s">
        <v>172</v>
      </c>
      <c r="C194" s="74">
        <f>C195</f>
        <v>4320</v>
      </c>
      <c r="D194" s="74">
        <f>D195</f>
        <v>4320</v>
      </c>
      <c r="E194" s="11">
        <v>0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13"/>
        <v>0</v>
      </c>
    </row>
    <row r="195" spans="1:17" s="25" customFormat="1" x14ac:dyDescent="0.2">
      <c r="A195" s="4" t="s">
        <v>339</v>
      </c>
      <c r="B195" s="4" t="s">
        <v>340</v>
      </c>
      <c r="C195" s="74">
        <v>4320</v>
      </c>
      <c r="D195" s="74">
        <v>4320</v>
      </c>
      <c r="E195" s="11">
        <v>0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4">
        <f t="shared" si="13"/>
        <v>0</v>
      </c>
    </row>
    <row r="196" spans="1:17" s="25" customFormat="1" ht="30" x14ac:dyDescent="0.2">
      <c r="A196" s="4" t="s">
        <v>167</v>
      </c>
      <c r="B196" s="4" t="s">
        <v>173</v>
      </c>
      <c r="C196" s="11">
        <v>0</v>
      </c>
      <c r="D196" s="11">
        <v>0</v>
      </c>
      <c r="E196" s="11">
        <v>0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4">
        <f t="shared" si="13"/>
        <v>0</v>
      </c>
    </row>
    <row r="197" spans="1:17" s="22" customFormat="1" x14ac:dyDescent="0.2">
      <c r="A197" s="33">
        <v>2.7</v>
      </c>
      <c r="B197" s="34" t="s">
        <v>174</v>
      </c>
      <c r="C197" s="35">
        <f>C198+C200+C201+C202</f>
        <v>5000000</v>
      </c>
      <c r="D197" s="35">
        <f>D198+D200+D201+D202</f>
        <v>5000000</v>
      </c>
      <c r="E197" s="35">
        <f>SUM(E198:E202)</f>
        <v>0</v>
      </c>
      <c r="F197" s="35">
        <f t="shared" ref="F197:P197" si="15">SUM(F198:F202)</f>
        <v>0</v>
      </c>
      <c r="G197" s="35">
        <f t="shared" si="15"/>
        <v>0</v>
      </c>
      <c r="H197" s="35">
        <f t="shared" si="15"/>
        <v>0</v>
      </c>
      <c r="I197" s="35">
        <f t="shared" si="15"/>
        <v>0</v>
      </c>
      <c r="J197" s="35">
        <f t="shared" si="15"/>
        <v>0</v>
      </c>
      <c r="K197" s="35">
        <f t="shared" si="15"/>
        <v>0</v>
      </c>
      <c r="L197" s="35">
        <f t="shared" si="15"/>
        <v>0</v>
      </c>
      <c r="M197" s="35">
        <f t="shared" si="15"/>
        <v>0</v>
      </c>
      <c r="N197" s="35">
        <f t="shared" si="15"/>
        <v>0</v>
      </c>
      <c r="O197" s="35">
        <f t="shared" si="15"/>
        <v>0</v>
      </c>
      <c r="P197" s="35">
        <f t="shared" si="15"/>
        <v>0</v>
      </c>
      <c r="Q197" s="35">
        <f>SUM(E197:P197)</f>
        <v>0</v>
      </c>
    </row>
    <row r="198" spans="1:17" s="25" customFormat="1" x14ac:dyDescent="0.2">
      <c r="A198" s="4" t="s">
        <v>176</v>
      </c>
      <c r="B198" s="4" t="s">
        <v>175</v>
      </c>
      <c r="C198" s="41">
        <f>C199</f>
        <v>5000000</v>
      </c>
      <c r="D198" s="41">
        <f>D199</f>
        <v>5000000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/>
      <c r="O198" s="41"/>
      <c r="P198" s="41"/>
      <c r="Q198" s="41">
        <f>SUM(E198:P198)</f>
        <v>0</v>
      </c>
    </row>
    <row r="199" spans="1:17" s="25" customFormat="1" x14ac:dyDescent="0.2">
      <c r="A199" s="4" t="s">
        <v>341</v>
      </c>
      <c r="B199" s="4" t="s">
        <v>342</v>
      </c>
      <c r="C199" s="41">
        <v>5000000</v>
      </c>
      <c r="D199" s="41">
        <v>5000000</v>
      </c>
      <c r="E199" s="41">
        <v>0</v>
      </c>
      <c r="F199" s="41"/>
      <c r="G199" s="41"/>
      <c r="H199" s="41"/>
      <c r="I199" s="41"/>
      <c r="J199" s="41"/>
      <c r="K199" s="41"/>
      <c r="L199" s="41"/>
      <c r="M199" s="41">
        <v>0</v>
      </c>
      <c r="N199" s="41"/>
      <c r="O199" s="41"/>
      <c r="P199" s="41"/>
      <c r="Q199" s="41"/>
    </row>
    <row r="200" spans="1:17" s="25" customFormat="1" x14ac:dyDescent="0.2">
      <c r="A200" s="4" t="s">
        <v>177</v>
      </c>
      <c r="B200" s="4" t="s">
        <v>180</v>
      </c>
      <c r="C200" s="75"/>
      <c r="D200" s="75"/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/>
      <c r="O200" s="41"/>
      <c r="P200" s="41"/>
      <c r="Q200" s="41">
        <f t="shared" ref="Q200:Q202" si="16">SUM(E200:P200)</f>
        <v>0</v>
      </c>
    </row>
    <row r="201" spans="1:17" s="25" customFormat="1" x14ac:dyDescent="0.2">
      <c r="A201" s="4" t="s">
        <v>178</v>
      </c>
      <c r="B201" s="4" t="s">
        <v>181</v>
      </c>
      <c r="C201" s="41">
        <v>0</v>
      </c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si="16"/>
        <v>0</v>
      </c>
    </row>
    <row r="202" spans="1:17" s="25" customFormat="1" ht="30" x14ac:dyDescent="0.2">
      <c r="A202" s="61" t="s">
        <v>179</v>
      </c>
      <c r="B202" s="61" t="s">
        <v>182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16"/>
        <v>0</v>
      </c>
    </row>
    <row r="203" spans="1:17" s="22" customFormat="1" ht="30" x14ac:dyDescent="0.2">
      <c r="A203" s="33">
        <v>2.8</v>
      </c>
      <c r="B203" s="34" t="s">
        <v>183</v>
      </c>
      <c r="C203" s="35">
        <f>SUM(C204:C205)</f>
        <v>0</v>
      </c>
      <c r="D203" s="35">
        <f>SUM(D204:D205)</f>
        <v>0</v>
      </c>
      <c r="E203" s="35">
        <f t="shared" ref="E203:P203" si="17">SUM(E204:E205)</f>
        <v>0</v>
      </c>
      <c r="F203" s="35">
        <f t="shared" si="17"/>
        <v>0</v>
      </c>
      <c r="G203" s="35">
        <f t="shared" si="17"/>
        <v>0</v>
      </c>
      <c r="H203" s="35">
        <f t="shared" si="17"/>
        <v>0</v>
      </c>
      <c r="I203" s="35">
        <f t="shared" si="17"/>
        <v>0</v>
      </c>
      <c r="J203" s="35">
        <f t="shared" si="17"/>
        <v>0</v>
      </c>
      <c r="K203" s="35">
        <f t="shared" si="17"/>
        <v>0</v>
      </c>
      <c r="L203" s="35">
        <f t="shared" si="17"/>
        <v>0</v>
      </c>
      <c r="M203" s="35">
        <f t="shared" si="17"/>
        <v>0</v>
      </c>
      <c r="N203" s="35">
        <f t="shared" si="17"/>
        <v>0</v>
      </c>
      <c r="O203" s="35">
        <f t="shared" si="17"/>
        <v>0</v>
      </c>
      <c r="P203" s="35">
        <f t="shared" si="17"/>
        <v>0</v>
      </c>
      <c r="Q203" s="35">
        <f>SUM(E203:P203)</f>
        <v>0</v>
      </c>
    </row>
    <row r="204" spans="1:17" s="25" customFormat="1" x14ac:dyDescent="0.2">
      <c r="A204" s="4" t="s">
        <v>188</v>
      </c>
      <c r="B204" s="4" t="s">
        <v>189</v>
      </c>
      <c r="C204" s="41">
        <v>0</v>
      </c>
      <c r="D204" s="41"/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v>0</v>
      </c>
      <c r="Q204" s="41">
        <f>SUM(E204:P204)</f>
        <v>0</v>
      </c>
    </row>
    <row r="205" spans="1:17" s="25" customFormat="1" ht="30" x14ac:dyDescent="0.2">
      <c r="A205" s="4" t="s">
        <v>190</v>
      </c>
      <c r="B205" s="4" t="s">
        <v>191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2" customFormat="1" x14ac:dyDescent="0.2">
      <c r="A206" s="33">
        <v>2.9</v>
      </c>
      <c r="B206" s="34" t="s">
        <v>187</v>
      </c>
      <c r="C206" s="35">
        <f>SUM(C207:C209)</f>
        <v>0</v>
      </c>
      <c r="D206" s="35"/>
      <c r="E206" s="35">
        <f t="shared" ref="E206:Q206" si="18">SUM(E207:E209)</f>
        <v>0</v>
      </c>
      <c r="F206" s="35">
        <f t="shared" ref="F206:P206" si="19">SUM(F207:F209)</f>
        <v>0</v>
      </c>
      <c r="G206" s="35">
        <f t="shared" si="19"/>
        <v>0</v>
      </c>
      <c r="H206" s="35">
        <f t="shared" si="19"/>
        <v>0</v>
      </c>
      <c r="I206" s="35">
        <f t="shared" si="19"/>
        <v>0</v>
      </c>
      <c r="J206" s="35">
        <f t="shared" si="19"/>
        <v>0</v>
      </c>
      <c r="K206" s="35">
        <f t="shared" si="19"/>
        <v>0</v>
      </c>
      <c r="L206" s="35">
        <f t="shared" si="19"/>
        <v>0</v>
      </c>
      <c r="M206" s="35">
        <f t="shared" si="19"/>
        <v>0</v>
      </c>
      <c r="N206" s="35">
        <f t="shared" si="19"/>
        <v>0</v>
      </c>
      <c r="O206" s="35">
        <f t="shared" si="19"/>
        <v>0</v>
      </c>
      <c r="P206" s="35">
        <f t="shared" si="19"/>
        <v>0</v>
      </c>
      <c r="Q206" s="35">
        <f t="shared" si="18"/>
        <v>0</v>
      </c>
    </row>
    <row r="207" spans="1:17" s="25" customFormat="1" x14ac:dyDescent="0.2">
      <c r="A207" s="4" t="s">
        <v>184</v>
      </c>
      <c r="B207" s="4" t="s">
        <v>192</v>
      </c>
      <c r="C207" s="41">
        <v>0</v>
      </c>
      <c r="D207" s="41"/>
      <c r="E207" s="41">
        <v>0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</v>
      </c>
      <c r="N207" s="41"/>
      <c r="O207" s="41"/>
      <c r="P207" s="41"/>
      <c r="Q207" s="41">
        <f>SUM(E207:P207)</f>
        <v>0</v>
      </c>
    </row>
    <row r="208" spans="1:17" s="25" customFormat="1" x14ac:dyDescent="0.2">
      <c r="A208" s="4" t="s">
        <v>185</v>
      </c>
      <c r="B208" s="4" t="s">
        <v>193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/>
      <c r="I208" s="41"/>
      <c r="J208" s="41"/>
      <c r="K208" s="41"/>
      <c r="L208" s="41"/>
      <c r="M208" s="41"/>
      <c r="N208" s="41"/>
      <c r="O208" s="41"/>
      <c r="P208" s="41"/>
      <c r="Q208" s="41">
        <f>SUM(E208:P208)</f>
        <v>0</v>
      </c>
    </row>
    <row r="209" spans="1:17" s="25" customFormat="1" ht="30" x14ac:dyDescent="0.25">
      <c r="A209" s="4" t="s">
        <v>186</v>
      </c>
      <c r="B209" s="4" t="s">
        <v>194</v>
      </c>
      <c r="C209" s="49"/>
      <c r="D209" s="41"/>
      <c r="E209" s="41">
        <v>0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</v>
      </c>
      <c r="N209" s="41"/>
      <c r="O209" s="41"/>
      <c r="P209" s="41"/>
      <c r="Q209" s="41">
        <f>SUM(E209:P209)</f>
        <v>0</v>
      </c>
    </row>
    <row r="210" spans="1:17" s="22" customFormat="1" x14ac:dyDescent="0.2">
      <c r="A210" s="12">
        <v>4</v>
      </c>
      <c r="B210" s="13" t="s">
        <v>201</v>
      </c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37"/>
    </row>
    <row r="211" spans="1:17" s="22" customFormat="1" x14ac:dyDescent="0.2">
      <c r="A211" s="33">
        <v>4.0999999999999996</v>
      </c>
      <c r="B211" s="34" t="s">
        <v>200</v>
      </c>
      <c r="C211" s="35">
        <f>SUM(C212:C213)</f>
        <v>0</v>
      </c>
      <c r="D211" s="35"/>
      <c r="E211" s="35">
        <f t="shared" ref="E211:Q211" si="20">SUM(E212:E213)</f>
        <v>0</v>
      </c>
      <c r="F211" s="35">
        <f t="shared" ref="F211:P211" si="21">SUM(F212:F213)</f>
        <v>0</v>
      </c>
      <c r="G211" s="35">
        <f t="shared" si="21"/>
        <v>0</v>
      </c>
      <c r="H211" s="35">
        <f t="shared" si="21"/>
        <v>0</v>
      </c>
      <c r="I211" s="35">
        <f t="shared" si="21"/>
        <v>0</v>
      </c>
      <c r="J211" s="35">
        <f t="shared" si="21"/>
        <v>0</v>
      </c>
      <c r="K211" s="35">
        <f t="shared" si="21"/>
        <v>0</v>
      </c>
      <c r="L211" s="35">
        <f t="shared" si="21"/>
        <v>0</v>
      </c>
      <c r="M211" s="35">
        <f t="shared" si="21"/>
        <v>0</v>
      </c>
      <c r="N211" s="35">
        <f t="shared" si="21"/>
        <v>0</v>
      </c>
      <c r="O211" s="35">
        <f t="shared" si="21"/>
        <v>0</v>
      </c>
      <c r="P211" s="35">
        <f t="shared" si="21"/>
        <v>0</v>
      </c>
      <c r="Q211" s="35">
        <f t="shared" si="20"/>
        <v>0</v>
      </c>
    </row>
    <row r="212" spans="1:17" s="25" customFormat="1" x14ac:dyDescent="0.2">
      <c r="A212" s="4" t="s">
        <v>197</v>
      </c>
      <c r="B212" s="4" t="s">
        <v>196</v>
      </c>
      <c r="C212" s="41">
        <v>0</v>
      </c>
      <c r="D212" s="41"/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41">
        <v>0</v>
      </c>
      <c r="L212" s="41">
        <v>0</v>
      </c>
      <c r="M212" s="41"/>
      <c r="N212" s="41"/>
      <c r="O212" s="41"/>
      <c r="P212" s="41"/>
      <c r="Q212" s="41">
        <f t="shared" ref="Q212:Q219" si="22">SUM(E212:J212)</f>
        <v>0</v>
      </c>
    </row>
    <row r="213" spans="1:17" s="25" customFormat="1" ht="30" x14ac:dyDescent="0.2">
      <c r="A213" s="4" t="s">
        <v>195</v>
      </c>
      <c r="B213" s="4" t="s">
        <v>198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si="22"/>
        <v>0</v>
      </c>
    </row>
    <row r="214" spans="1:17" s="22" customFormat="1" x14ac:dyDescent="0.2">
      <c r="A214" s="33">
        <v>4.2</v>
      </c>
      <c r="B214" s="34" t="s">
        <v>199</v>
      </c>
      <c r="C214" s="35">
        <f>SUM(C215:C216)</f>
        <v>0</v>
      </c>
      <c r="D214" s="35"/>
      <c r="E214" s="35">
        <f t="shared" ref="E214:M214" si="23">SUM(E215:E216)</f>
        <v>0</v>
      </c>
      <c r="F214" s="35">
        <f t="shared" si="23"/>
        <v>0</v>
      </c>
      <c r="G214" s="35">
        <f t="shared" si="23"/>
        <v>0</v>
      </c>
      <c r="H214" s="35">
        <f t="shared" si="23"/>
        <v>0</v>
      </c>
      <c r="I214" s="35">
        <f t="shared" si="23"/>
        <v>0</v>
      </c>
      <c r="J214" s="35">
        <f t="shared" si="23"/>
        <v>0</v>
      </c>
      <c r="K214" s="35">
        <f t="shared" si="23"/>
        <v>0</v>
      </c>
      <c r="L214" s="35">
        <f t="shared" si="23"/>
        <v>0</v>
      </c>
      <c r="M214" s="35">
        <f t="shared" si="23"/>
        <v>0</v>
      </c>
      <c r="N214" s="35"/>
      <c r="O214" s="35"/>
      <c r="P214" s="35"/>
      <c r="Q214" s="35">
        <f>SUM(Q215:Q216)</f>
        <v>0</v>
      </c>
    </row>
    <row r="215" spans="1:17" s="25" customFormat="1" x14ac:dyDescent="0.2">
      <c r="A215" s="4" t="s">
        <v>206</v>
      </c>
      <c r="B215" s="4" t="s">
        <v>205</v>
      </c>
      <c r="C215" s="41">
        <v>0</v>
      </c>
      <c r="D215" s="41"/>
      <c r="E215" s="41">
        <v>0</v>
      </c>
      <c r="F215" s="41">
        <v>0</v>
      </c>
      <c r="G215" s="41">
        <v>0</v>
      </c>
      <c r="H215" s="41">
        <v>0</v>
      </c>
      <c r="I215" s="41">
        <v>0</v>
      </c>
      <c r="J215" s="41">
        <v>0</v>
      </c>
      <c r="K215" s="41">
        <v>0</v>
      </c>
      <c r="L215" s="41">
        <v>0</v>
      </c>
      <c r="M215" s="41"/>
      <c r="N215" s="41"/>
      <c r="O215" s="41"/>
      <c r="P215" s="41"/>
      <c r="Q215" s="41">
        <f t="shared" si="22"/>
        <v>0</v>
      </c>
    </row>
    <row r="216" spans="1:17" s="25" customFormat="1" x14ac:dyDescent="0.2">
      <c r="A216" s="4" t="s">
        <v>208</v>
      </c>
      <c r="B216" s="4" t="s">
        <v>207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2"/>
        <v>0</v>
      </c>
    </row>
    <row r="217" spans="1:17" s="22" customFormat="1" x14ac:dyDescent="0.2">
      <c r="A217" s="33">
        <v>4.3</v>
      </c>
      <c r="B217" s="34" t="s">
        <v>202</v>
      </c>
      <c r="C217" s="35">
        <f>SUM(C218)</f>
        <v>0</v>
      </c>
      <c r="D217" s="35"/>
      <c r="E217" s="35">
        <f t="shared" ref="E217:L217" si="24">SUM(E218)</f>
        <v>0</v>
      </c>
      <c r="F217" s="35">
        <v>0</v>
      </c>
      <c r="G217" s="35">
        <v>0</v>
      </c>
      <c r="H217" s="35">
        <f t="shared" si="24"/>
        <v>0</v>
      </c>
      <c r="I217" s="35">
        <f t="shared" si="24"/>
        <v>0</v>
      </c>
      <c r="J217" s="35">
        <f t="shared" si="24"/>
        <v>0</v>
      </c>
      <c r="K217" s="35">
        <f t="shared" si="24"/>
        <v>0</v>
      </c>
      <c r="L217" s="35">
        <f t="shared" si="24"/>
        <v>0</v>
      </c>
      <c r="M217" s="35"/>
      <c r="N217" s="35"/>
      <c r="O217" s="35"/>
      <c r="P217" s="35"/>
      <c r="Q217" s="35">
        <f>SUM(Q218)</f>
        <v>0</v>
      </c>
    </row>
    <row r="218" spans="1:17" s="25" customFormat="1" x14ac:dyDescent="0.2">
      <c r="A218" s="4" t="s">
        <v>204</v>
      </c>
      <c r="B218" s="4" t="s">
        <v>203</v>
      </c>
      <c r="C218" s="41">
        <v>0</v>
      </c>
      <c r="D218" s="41"/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1"/>
      <c r="N218" s="41"/>
      <c r="O218" s="41"/>
      <c r="P218" s="41"/>
      <c r="Q218" s="41">
        <f t="shared" si="22"/>
        <v>0</v>
      </c>
    </row>
    <row r="219" spans="1:17" s="26" customFormat="1" x14ac:dyDescent="0.2">
      <c r="A219" s="70" t="s">
        <v>211</v>
      </c>
      <c r="B219" s="70"/>
      <c r="C219" s="42">
        <f>+C211+C214+C217</f>
        <v>0</v>
      </c>
      <c r="D219" s="42"/>
      <c r="E219" s="42">
        <f t="shared" ref="E219:G219" si="25">+E211+E214+E217</f>
        <v>0</v>
      </c>
      <c r="F219" s="42">
        <f t="shared" si="25"/>
        <v>0</v>
      </c>
      <c r="G219" s="42">
        <f t="shared" si="25"/>
        <v>0</v>
      </c>
      <c r="H219" s="42">
        <f>+H211+H214+H217</f>
        <v>0</v>
      </c>
      <c r="I219" s="42">
        <v>0</v>
      </c>
      <c r="J219" s="42">
        <v>0</v>
      </c>
      <c r="K219" s="42">
        <v>0</v>
      </c>
      <c r="L219" s="42">
        <v>0</v>
      </c>
      <c r="M219" s="42"/>
      <c r="N219" s="42"/>
      <c r="O219" s="42"/>
      <c r="P219" s="42"/>
      <c r="Q219" s="42">
        <f t="shared" si="22"/>
        <v>0</v>
      </c>
    </row>
    <row r="220" spans="1:17" s="25" customFormat="1" x14ac:dyDescent="0.2">
      <c r="A220" s="4"/>
      <c r="B220" s="4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24"/>
    </row>
    <row r="221" spans="1:17" s="22" customFormat="1" ht="15.75" thickBot="1" x14ac:dyDescent="0.25">
      <c r="A221" s="71" t="s">
        <v>212</v>
      </c>
      <c r="B221" s="71"/>
      <c r="C221" s="17">
        <f>+C15+C219</f>
        <v>28776320474</v>
      </c>
      <c r="D221" s="17">
        <f>+D15+D219</f>
        <v>28776320474</v>
      </c>
      <c r="E221" s="17">
        <f>+E15+E219</f>
        <v>2141428594.05</v>
      </c>
      <c r="F221" s="17">
        <f>+F15+F219</f>
        <v>0</v>
      </c>
      <c r="G221" s="17">
        <f>+G15+G219</f>
        <v>0</v>
      </c>
      <c r="H221" s="17">
        <f>+H15+H219</f>
        <v>0</v>
      </c>
      <c r="I221" s="17">
        <f>+I15+I219</f>
        <v>0</v>
      </c>
      <c r="J221" s="17">
        <f>+J15+J219</f>
        <v>0</v>
      </c>
      <c r="K221" s="17">
        <f>+K15+K219</f>
        <v>0</v>
      </c>
      <c r="L221" s="17">
        <f>+L15+L219</f>
        <v>0</v>
      </c>
      <c r="M221" s="17">
        <f>+M15+M219</f>
        <v>0</v>
      </c>
      <c r="N221" s="17">
        <f>+N15+N219</f>
        <v>0</v>
      </c>
      <c r="O221" s="17">
        <f>+O15+O219</f>
        <v>0</v>
      </c>
      <c r="P221" s="17">
        <f>+P15+P219</f>
        <v>0</v>
      </c>
      <c r="Q221" s="17">
        <f>+Q15+Q219</f>
        <v>2141428594.05</v>
      </c>
    </row>
    <row r="222" spans="1:17" ht="15.75" thickTop="1" x14ac:dyDescent="0.2">
      <c r="A222" s="19" t="s">
        <v>93</v>
      </c>
    </row>
    <row r="224" spans="1:17" x14ac:dyDescent="0.25">
      <c r="A224" s="18" t="s">
        <v>80</v>
      </c>
    </row>
    <row r="225" spans="1:17" x14ac:dyDescent="0.25">
      <c r="A225" s="51" t="s">
        <v>81</v>
      </c>
    </row>
    <row r="226" spans="1:17" ht="24.75" customHeight="1" x14ac:dyDescent="0.25">
      <c r="A226" s="69" t="s">
        <v>82</v>
      </c>
      <c r="B226" s="69"/>
    </row>
    <row r="227" spans="1:17" x14ac:dyDescent="0.25">
      <c r="A227" s="51" t="s">
        <v>83</v>
      </c>
    </row>
    <row r="228" spans="1:17" x14ac:dyDescent="0.25">
      <c r="A228" s="51" t="s">
        <v>84</v>
      </c>
    </row>
    <row r="229" spans="1:17" x14ac:dyDescent="0.25">
      <c r="A229" s="51" t="s">
        <v>85</v>
      </c>
    </row>
    <row r="230" spans="1:17" x14ac:dyDescent="0.25">
      <c r="A230" s="51" t="s">
        <v>86</v>
      </c>
    </row>
    <row r="231" spans="1:17" x14ac:dyDescent="0.25">
      <c r="A231" s="51"/>
    </row>
    <row r="232" spans="1:17" x14ac:dyDescent="0.25">
      <c r="A232" s="51"/>
    </row>
    <row r="233" spans="1:17" x14ac:dyDescent="0.25">
      <c r="A233" s="51"/>
    </row>
    <row r="235" spans="1:17" x14ac:dyDescent="0.2">
      <c r="B235" s="45"/>
      <c r="E235" s="48"/>
      <c r="F235" s="48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s="3" customFormat="1" x14ac:dyDescent="0.2">
      <c r="A236" s="20"/>
      <c r="B236" s="38" t="s">
        <v>213</v>
      </c>
      <c r="C236" s="43"/>
      <c r="D236" s="21"/>
      <c r="E236" s="72" t="s">
        <v>214</v>
      </c>
      <c r="F236" s="72"/>
      <c r="G236" s="8"/>
      <c r="H236" s="43"/>
      <c r="I236" s="43"/>
      <c r="J236" s="43"/>
      <c r="K236" s="43"/>
      <c r="L236" s="43"/>
      <c r="M236" s="43"/>
      <c r="N236" s="43"/>
      <c r="O236" s="43"/>
      <c r="P236" s="43"/>
      <c r="Q236" s="43"/>
    </row>
    <row r="237" spans="1:17" x14ac:dyDescent="0.2">
      <c r="B237" s="39" t="s">
        <v>215</v>
      </c>
      <c r="E237" s="73" t="s">
        <v>388</v>
      </c>
      <c r="F237" s="73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B238" s="44"/>
    </row>
    <row r="247" spans="4:6" x14ac:dyDescent="0.2">
      <c r="D247" s="50"/>
      <c r="F247" s="80"/>
    </row>
    <row r="252" spans="4:6" x14ac:dyDescent="0.2">
      <c r="E252" s="50"/>
      <c r="F252" s="81"/>
    </row>
  </sheetData>
  <mergeCells count="10">
    <mergeCell ref="A226:B226"/>
    <mergeCell ref="A219:B219"/>
    <mergeCell ref="A221:B221"/>
    <mergeCell ref="E236:F236"/>
    <mergeCell ref="E237:F237"/>
    <mergeCell ref="A9:Q9"/>
    <mergeCell ref="A10:Q10"/>
    <mergeCell ref="A11:Q11"/>
    <mergeCell ref="A14:B14"/>
    <mergeCell ref="A15:B15"/>
  </mergeCells>
  <phoneticPr fontId="10" type="noConversion"/>
  <printOptions horizontalCentered="1"/>
  <pageMargins left="0.25" right="0.25" top="0.75" bottom="0.75" header="0.3" footer="0.3"/>
  <pageSetup scale="65" fitToHeight="0" orientation="portrait" r:id="rId1"/>
  <headerFooter>
    <oddFooter>&amp;C&amp;P</oddFooter>
  </headerFooter>
  <rowBreaks count="4" manualBreakCount="4">
    <brk id="66" max="16" man="1"/>
    <brk id="120" max="16" man="1"/>
    <brk id="167" max="16" man="1"/>
    <brk id="219" max="16" man="1"/>
  </rowBreaks>
  <ignoredErrors>
    <ignoredError sqref="Q197 Q149 Q101 Q155:Q164 Q166:Q168 Q200:Q209 Q210:Q22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Mirian Rocio Jaime German</cp:lastModifiedBy>
  <cp:lastPrinted>2026-02-10T14:43:23Z</cp:lastPrinted>
  <dcterms:created xsi:type="dcterms:W3CDTF">2021-09-03T13:12:25Z</dcterms:created>
  <dcterms:modified xsi:type="dcterms:W3CDTF">2026-02-10T14:44:00Z</dcterms:modified>
</cp:coreProperties>
</file>