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rafael_martinez_inabima_gob_do/Documents/Escritorio/Rafael Martinez/Documents/Documents/INDUCCION/TRANSPARENCIA 2025 MIRIAN/6-JUNIO-2025/"/>
    </mc:Choice>
  </mc:AlternateContent>
  <xr:revisionPtr revIDLastSave="5" documentId="8_{9A326CE9-E957-4FB1-AA9D-F7D571D03F6A}" xr6:coauthVersionLast="47" xr6:coauthVersionMax="47" xr10:uidLastSave="{9387D264-C300-484D-9508-1D3FCCA23F38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Ejecucion'!$A$1:$Q$236</definedName>
    <definedName name="_xlnm.Print_Titles" localSheetId="0">'Plantilla Ejecucion'!$12:$12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6" i="1" l="1"/>
  <c r="J165" i="1" s="1"/>
  <c r="J147" i="1"/>
  <c r="J132" i="1"/>
  <c r="I132" i="1"/>
  <c r="J122" i="1"/>
  <c r="J103" i="1"/>
  <c r="J99" i="1"/>
  <c r="I99" i="1"/>
  <c r="J44" i="1"/>
  <c r="J37" i="1"/>
  <c r="J79" i="1"/>
  <c r="J68" i="1"/>
  <c r="J55" i="1"/>
  <c r="J51" i="1"/>
  <c r="J24" i="1"/>
  <c r="J16" i="1"/>
  <c r="I16" i="1"/>
  <c r="D179" i="1"/>
  <c r="D174" i="1"/>
  <c r="D166" i="1"/>
  <c r="D191" i="1"/>
  <c r="D106" i="1"/>
  <c r="D99" i="1"/>
  <c r="D132" i="1"/>
  <c r="D116" i="1"/>
  <c r="D113" i="1"/>
  <c r="D111" i="1"/>
  <c r="D103" i="1"/>
  <c r="D122" i="1"/>
  <c r="D94" i="1"/>
  <c r="D37" i="1"/>
  <c r="D44" i="1"/>
  <c r="D49" i="1"/>
  <c r="D51" i="1"/>
  <c r="D55" i="1"/>
  <c r="D63" i="1"/>
  <c r="D68" i="1"/>
  <c r="D79" i="1"/>
  <c r="J36" i="1" l="1"/>
  <c r="J98" i="1"/>
  <c r="D98" i="1"/>
  <c r="E103" i="1" s="1"/>
  <c r="D165" i="1"/>
  <c r="D36" i="1"/>
  <c r="D16" i="1"/>
  <c r="I147" i="1"/>
  <c r="I166" i="1"/>
  <c r="I165" i="1" s="1"/>
  <c r="I106" i="1"/>
  <c r="I122" i="1"/>
  <c r="H122" i="1"/>
  <c r="I103" i="1"/>
  <c r="K103" i="1"/>
  <c r="L103" i="1"/>
  <c r="M103" i="1"/>
  <c r="N103" i="1"/>
  <c r="O103" i="1"/>
  <c r="P103" i="1"/>
  <c r="Q103" i="1"/>
  <c r="I79" i="1"/>
  <c r="H79" i="1"/>
  <c r="G79" i="1"/>
  <c r="I68" i="1"/>
  <c r="I51" i="1"/>
  <c r="I44" i="1"/>
  <c r="H44" i="1"/>
  <c r="I63" i="1"/>
  <c r="I37" i="1"/>
  <c r="I94" i="1"/>
  <c r="I55" i="1"/>
  <c r="H55" i="1"/>
  <c r="G55" i="1"/>
  <c r="I24" i="1"/>
  <c r="H16" i="1"/>
  <c r="H179" i="1"/>
  <c r="H174" i="1"/>
  <c r="H166" i="1"/>
  <c r="H194" i="1"/>
  <c r="H147" i="1"/>
  <c r="H132" i="1"/>
  <c r="K132" i="1"/>
  <c r="L132" i="1"/>
  <c r="M132" i="1"/>
  <c r="N132" i="1"/>
  <c r="O132" i="1"/>
  <c r="P132" i="1"/>
  <c r="H111" i="1"/>
  <c r="H103" i="1"/>
  <c r="H63" i="1"/>
  <c r="H37" i="1"/>
  <c r="H31" i="1"/>
  <c r="I31" i="1"/>
  <c r="J31" i="1"/>
  <c r="J15" i="1" s="1"/>
  <c r="K31" i="1"/>
  <c r="K15" i="1" s="1"/>
  <c r="L31" i="1"/>
  <c r="L15" i="1" s="1"/>
  <c r="M31" i="1"/>
  <c r="M15" i="1" s="1"/>
  <c r="N31" i="1"/>
  <c r="N15" i="1" s="1"/>
  <c r="O31" i="1"/>
  <c r="O15" i="1" s="1"/>
  <c r="P31" i="1"/>
  <c r="P15" i="1" s="1"/>
  <c r="H24" i="1"/>
  <c r="I36" i="1" l="1"/>
  <c r="F107" i="1"/>
  <c r="H98" i="1"/>
  <c r="I98" i="1"/>
  <c r="H15" i="1"/>
  <c r="Q151" i="1"/>
  <c r="Q152" i="1"/>
  <c r="Q153" i="1"/>
  <c r="Q154" i="1"/>
  <c r="Q155" i="1"/>
  <c r="Q156" i="1"/>
  <c r="Q158" i="1"/>
  <c r="Q159" i="1"/>
  <c r="Q160" i="1"/>
  <c r="Q161" i="1"/>
  <c r="Q162" i="1"/>
  <c r="Q163" i="1"/>
  <c r="Q164" i="1"/>
  <c r="Q195" i="1"/>
  <c r="Q197" i="1"/>
  <c r="Q198" i="1"/>
  <c r="Q199" i="1"/>
  <c r="Q201" i="1"/>
  <c r="Q202" i="1"/>
  <c r="Q204" i="1"/>
  <c r="Q205" i="1"/>
  <c r="Q206" i="1"/>
  <c r="Q211" i="1"/>
  <c r="Q212" i="1"/>
  <c r="Q214" i="1"/>
  <c r="Q215" i="1"/>
  <c r="Q217" i="1"/>
  <c r="D195" i="1"/>
  <c r="D194" i="1"/>
  <c r="G147" i="1" l="1"/>
  <c r="E132" i="1"/>
  <c r="F132" i="1"/>
  <c r="G132" i="1"/>
  <c r="G122" i="1"/>
  <c r="E113" i="1"/>
  <c r="F113" i="1"/>
  <c r="G113" i="1"/>
  <c r="G37" i="1"/>
  <c r="G63" i="1"/>
  <c r="G31" i="1"/>
  <c r="G24" i="1"/>
  <c r="G16" i="1"/>
  <c r="E216" i="1"/>
  <c r="E213" i="1"/>
  <c r="E210" i="1"/>
  <c r="E203" i="1"/>
  <c r="E200" i="1"/>
  <c r="E194" i="1"/>
  <c r="E165" i="1"/>
  <c r="E157" i="1"/>
  <c r="E147" i="1"/>
  <c r="E146" i="1" s="1"/>
  <c r="E122" i="1"/>
  <c r="E79" i="1"/>
  <c r="E63" i="1"/>
  <c r="E55" i="1"/>
  <c r="E37" i="1"/>
  <c r="E31" i="1"/>
  <c r="E24" i="1"/>
  <c r="E16" i="1"/>
  <c r="G98" i="1" l="1"/>
  <c r="E98" i="1"/>
  <c r="G36" i="1"/>
  <c r="E15" i="1"/>
  <c r="G15" i="1"/>
  <c r="E36" i="1"/>
  <c r="E218" i="1"/>
  <c r="D147" i="1"/>
  <c r="D146" i="1" s="1"/>
  <c r="D24" i="1"/>
  <c r="D31" i="1"/>
  <c r="F147" i="1"/>
  <c r="F37" i="1"/>
  <c r="F122" i="1"/>
  <c r="F79" i="1"/>
  <c r="F63" i="1"/>
  <c r="F55" i="1"/>
  <c r="F31" i="1"/>
  <c r="F24" i="1"/>
  <c r="F98" i="1" l="1"/>
  <c r="Q98" i="1" s="1"/>
  <c r="E13" i="1"/>
  <c r="F36" i="1"/>
  <c r="D15" i="1"/>
  <c r="F16" i="1"/>
  <c r="E220" i="1" l="1"/>
  <c r="F15" i="1"/>
  <c r="C37" i="1"/>
  <c r="C132" i="1"/>
  <c r="C106" i="1"/>
  <c r="C103" i="1"/>
  <c r="C99" i="1"/>
  <c r="C24" i="1"/>
  <c r="P146" i="1"/>
  <c r="P165" i="1" l="1"/>
  <c r="P98" i="1"/>
  <c r="O165" i="1" l="1"/>
  <c r="O146" i="1"/>
  <c r="O98" i="1" l="1"/>
  <c r="N165" i="1"/>
  <c r="N146" i="1"/>
  <c r="K216" i="1"/>
  <c r="L216" i="1"/>
  <c r="K213" i="1"/>
  <c r="L213" i="1"/>
  <c r="M213" i="1"/>
  <c r="J203" i="1"/>
  <c r="K203" i="1"/>
  <c r="L203" i="1"/>
  <c r="M203" i="1"/>
  <c r="N203" i="1"/>
  <c r="O203" i="1"/>
  <c r="P203" i="1"/>
  <c r="K200" i="1"/>
  <c r="L200" i="1"/>
  <c r="M200" i="1"/>
  <c r="N200" i="1"/>
  <c r="O200" i="1"/>
  <c r="P200" i="1"/>
  <c r="C147" i="1"/>
  <c r="C16" i="1"/>
  <c r="C31" i="1"/>
  <c r="M146" i="1"/>
  <c r="C15" i="1" l="1"/>
  <c r="N98" i="1"/>
  <c r="M98" i="1"/>
  <c r="M165" i="1"/>
  <c r="L146" i="1"/>
  <c r="K165" i="1"/>
  <c r="K146" i="1"/>
  <c r="L98" i="1" l="1"/>
  <c r="L165" i="1"/>
  <c r="K98" i="1"/>
  <c r="J216" i="1"/>
  <c r="I216" i="1"/>
  <c r="I213" i="1"/>
  <c r="J213" i="1"/>
  <c r="I210" i="1"/>
  <c r="J210" i="1"/>
  <c r="K210" i="1"/>
  <c r="L210" i="1"/>
  <c r="M210" i="1"/>
  <c r="N210" i="1"/>
  <c r="O210" i="1"/>
  <c r="P210" i="1"/>
  <c r="I203" i="1"/>
  <c r="I200" i="1"/>
  <c r="J200" i="1"/>
  <c r="I194" i="1"/>
  <c r="J194" i="1"/>
  <c r="K194" i="1"/>
  <c r="L194" i="1"/>
  <c r="M194" i="1"/>
  <c r="N194" i="1"/>
  <c r="O194" i="1"/>
  <c r="P194" i="1"/>
  <c r="J146" i="1"/>
  <c r="K36" i="1"/>
  <c r="L36" i="1"/>
  <c r="M36" i="1"/>
  <c r="N36" i="1"/>
  <c r="O36" i="1"/>
  <c r="P36" i="1"/>
  <c r="P13" i="1" l="1"/>
  <c r="N13" i="1"/>
  <c r="O13" i="1"/>
  <c r="I15" i="1"/>
  <c r="Q15" i="1" s="1"/>
  <c r="L13" i="1"/>
  <c r="L220" i="1" s="1"/>
  <c r="I146" i="1" l="1"/>
  <c r="H216" i="1" l="1"/>
  <c r="G213" i="1"/>
  <c r="H213" i="1"/>
  <c r="G210" i="1"/>
  <c r="H210" i="1"/>
  <c r="G203" i="1"/>
  <c r="H203" i="1"/>
  <c r="G200" i="1"/>
  <c r="H200" i="1"/>
  <c r="G194" i="1"/>
  <c r="F194" i="1"/>
  <c r="Q194" i="1" s="1"/>
  <c r="G165" i="1"/>
  <c r="H146" i="1"/>
  <c r="D200" i="1"/>
  <c r="D13" i="1" s="1"/>
  <c r="D220" i="1" s="1"/>
  <c r="G146" i="1"/>
  <c r="C63" i="1"/>
  <c r="C36" i="1" s="1"/>
  <c r="I13" i="1" l="1"/>
  <c r="I220" i="1" s="1"/>
  <c r="H218" i="1"/>
  <c r="H36" i="1"/>
  <c r="Q36" i="1" s="1"/>
  <c r="H165" i="1"/>
  <c r="G218" i="1"/>
  <c r="H13" i="1" l="1"/>
  <c r="C203" i="1"/>
  <c r="C122" i="1"/>
  <c r="K13" i="1"/>
  <c r="K220" i="1" s="1"/>
  <c r="M13" i="1"/>
  <c r="C111" i="1"/>
  <c r="C146" i="1"/>
  <c r="F146" i="1"/>
  <c r="Q146" i="1" s="1"/>
  <c r="F157" i="1"/>
  <c r="Q157" i="1" s="1"/>
  <c r="C166" i="1"/>
  <c r="C174" i="1"/>
  <c r="F165" i="1"/>
  <c r="Q165" i="1" s="1"/>
  <c r="C194" i="1"/>
  <c r="C200" i="1"/>
  <c r="F200" i="1"/>
  <c r="Q200" i="1" s="1"/>
  <c r="F203" i="1"/>
  <c r="Q203" i="1" s="1"/>
  <c r="C210" i="1"/>
  <c r="F210" i="1"/>
  <c r="Q210" i="1" s="1"/>
  <c r="C213" i="1"/>
  <c r="F213" i="1"/>
  <c r="Q213" i="1" s="1"/>
  <c r="C216" i="1"/>
  <c r="F216" i="1"/>
  <c r="Q216" i="1" s="1"/>
  <c r="H220" i="1" l="1"/>
  <c r="F13" i="1"/>
  <c r="C98" i="1"/>
  <c r="C218" i="1"/>
  <c r="F218" i="1"/>
  <c r="Q218" i="1" s="1"/>
  <c r="C165" i="1"/>
  <c r="C157" i="1" s="1"/>
  <c r="F220" i="1" l="1"/>
  <c r="R5" i="1"/>
  <c r="N220" i="1" l="1"/>
  <c r="M220" i="1"/>
  <c r="J13" i="1"/>
  <c r="J220" i="1" s="1"/>
  <c r="P220" i="1" l="1"/>
  <c r="O220" i="1"/>
  <c r="C13" i="1" l="1"/>
  <c r="C220" i="1" s="1"/>
  <c r="G13" i="1" l="1"/>
  <c r="Q13" i="1" s="1"/>
  <c r="G220" i="1" l="1"/>
  <c r="Q220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<sst xmlns="http://schemas.openxmlformats.org/spreadsheetml/2006/main" count="428" uniqueCount="427">
  <si>
    <t xml:space="preserve"> </t>
  </si>
  <si>
    <t>INSTITUTO NACIONAL DE BIENESTAR MAGISTERIAL</t>
  </si>
  <si>
    <t>EJECUCION MENSUAL DE GASTOS Y APLICACIONES FINANCIERAS</t>
  </si>
  <si>
    <t>AÑO 2025</t>
  </si>
  <si>
    <t>Descripcion</t>
  </si>
  <si>
    <t>Presupuesto Aprobado</t>
  </si>
  <si>
    <t>Presupuesto Modificado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</si>
  <si>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</si>
  <si>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</si>
  <si>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</si>
  <si>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</si>
  <si>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</si>
  <si>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</si>
  <si>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</si>
  <si>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</si>
  <si>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</si>
  <si>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</si>
  <si>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</si>
  <si>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</si>
  <si>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</si>
  <si>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Total Gastos</t>
  </si>
  <si>
    <t>GASTOS</t>
  </si>
  <si>
    <t>REMUNERACIONES Y CONTRIBUCIONES</t>
  </si>
  <si>
    <t xml:space="preserve">2.1.1                                                        </t>
  </si>
  <si>
    <t xml:space="preserve"> REMUNERACIONES</t>
  </si>
  <si>
    <t>2.1.1.1.01</t>
  </si>
  <si>
    <t>Sueldos fijos</t>
  </si>
  <si>
    <t>2.1.1.2.05</t>
  </si>
  <si>
    <t>Periodo probatorio de ingreso a carrera</t>
  </si>
  <si>
    <t>2.1.1.2.08</t>
  </si>
  <si>
    <t>Personal de carácter temporal</t>
  </si>
  <si>
    <t>2.1.1.2.11</t>
  </si>
  <si>
    <t>Interinato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</si>
  <si>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</si>
  <si>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</si>
  <si>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</si>
  <si>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</si>
  <si>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</si>
  <si>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</si>
  <si>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</si>
  <si>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</si>
  <si>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2.1.2.2.05</t>
  </si>
  <si>
    <t>Compensación servicios de seguridad</t>
  </si>
  <si>
    <t>2.1.2.2.06</t>
  </si>
  <si>
    <t>Incentivo por Rendimiento Individual</t>
  </si>
  <si>
    <t>2.1.2.2.10</t>
  </si>
  <si>
    <t>Compensación por cumplimiento de indicadores del MAP</t>
  </si>
  <si>
    <t>2.1.2.2.15</t>
  </si>
  <si>
    <t>Compensación extraordinaria anual</t>
  </si>
  <si>
    <t>2.1.3</t>
  </si>
  <si>
    <t>DIETAS Y GASTOS DE REPRESENTACIÓN</t>
  </si>
  <si>
    <t>2.1.4</t>
  </si>
  <si>
    <t>GRATIFICACIONES Y BONIFICACIONES</t>
  </si>
  <si>
    <t>2.1.5</t>
  </si>
  <si>
    <t>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</si>
  <si>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</si>
  <si>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</si>
  <si>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</si>
  <si>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</si>
  <si>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</si>
  <si>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</si>
  <si>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2.1.5.4.01</t>
  </si>
  <si>
    <t>Contribuciones al plan de retiro complementario</t>
  </si>
  <si>
    <t>CONTRATACIÓN DE SERVICIOS</t>
  </si>
  <si>
    <t>2.2.1</t>
  </si>
  <si>
    <t>SERVICIOS BÁSICOS</t>
  </si>
  <si>
    <t xml:space="preserve">2.2.1.2.01     </t>
  </si>
  <si>
    <t>Servicios telefónico de larga distancia</t>
  </si>
  <si>
    <t>2.2.1.3.01</t>
  </si>
  <si>
    <t>Teléfono local</t>
  </si>
  <si>
    <t>2.2.1.5.01</t>
  </si>
  <si>
    <t>Servicio de internet y televisión por cable</t>
  </si>
  <si>
    <t>2.2.1.6.01</t>
  </si>
  <si>
    <t>Energía eléctrica</t>
  </si>
  <si>
    <t>2.2.1.7.01</t>
  </si>
  <si>
    <t>Agua</t>
  </si>
  <si>
    <t>2.2.1.8.01</t>
  </si>
  <si>
    <t>Recolección de residuos</t>
  </si>
  <si>
    <t>2.2.2</t>
  </si>
  <si>
    <t>PUBLICIDAD, IMPRESIÓN Y ENCUADERNACIÓN</t>
  </si>
  <si>
    <t>2.2.2.1.01</t>
  </si>
  <si>
    <t>Publicidad y propaganda</t>
  </si>
  <si>
    <t>2.2.2.1.02</t>
  </si>
  <si>
    <t>Promoción y patrocinio</t>
  </si>
  <si>
    <t>2.2.2.1.03</t>
  </si>
  <si>
    <t>Publicaciones de avisos oficiales</t>
  </si>
  <si>
    <t>2.2.2.2.01</t>
  </si>
  <si>
    <t>Impresión, encuadernación y rotulación</t>
  </si>
  <si>
    <t xml:space="preserve">  </t>
  </si>
  <si>
    <t>2.2.3</t>
  </si>
  <si>
    <t>VIÁTICOS</t>
  </si>
  <si>
    <t>2.2.4</t>
  </si>
  <si>
    <t>TRANSPORTE Y ALMACENAJE</t>
  </si>
  <si>
    <t>2.2.4.1.01</t>
  </si>
  <si>
    <t>Pasajes y gastos de transporte</t>
  </si>
  <si>
    <t>2.2.4.3.01</t>
  </si>
  <si>
    <t>Almacenaje</t>
  </si>
  <si>
    <t>2.2.4.4.01</t>
  </si>
  <si>
    <t>Peaje</t>
  </si>
  <si>
    <t>2.2.5</t>
  </si>
  <si>
    <t>ALQUILERES Y RENTAS</t>
  </si>
  <si>
    <t>2.2.5.1.01</t>
  </si>
  <si>
    <t>Alquileres y rentas de edificaciones y locales</t>
  </si>
  <si>
    <t>2.2.5.2.02</t>
  </si>
  <si>
    <t>Alquileres de equipos eléctricos</t>
  </si>
  <si>
    <t>2.2.5.3.04</t>
  </si>
  <si>
    <t>Alquiler de equipo de oficina y muebles</t>
  </si>
  <si>
    <t>2.2.5.4.01</t>
  </si>
  <si>
    <t>Alquileres de equipos de transporte, tracción y elevación</t>
  </si>
  <si>
    <t>2.2.5.9</t>
  </si>
  <si>
    <t>Derecho de uso</t>
  </si>
  <si>
    <t>2.2.5.9.01</t>
  </si>
  <si>
    <t>Licencias Informáticas</t>
  </si>
  <si>
    <t>2.2.6</t>
  </si>
  <si>
    <t>SEGUROS</t>
  </si>
  <si>
    <t>2.2.6.1.01</t>
  </si>
  <si>
    <t>Seguro de bienes inmuebles e infraestructura</t>
  </si>
  <si>
    <t>2.2.6.2.01</t>
  </si>
  <si>
    <t>Seguro de bienes muebles</t>
  </si>
  <si>
    <t>2.2.6.3.01</t>
  </si>
  <si>
    <t>Seguros de personas</t>
  </si>
  <si>
    <t>2.2.6.9.01</t>
  </si>
  <si>
    <t>Otros seguros</t>
  </si>
  <si>
    <t>2.2.7</t>
  </si>
  <si>
    <t>SERVICIOS DE CONSERVACIÓN, REPARACIONES MENORES E INSTALACIONES TEMPORALES</t>
  </si>
  <si>
    <t>2.2.7.1.01</t>
  </si>
  <si>
    <t>Reparaciones y mantenimientos menores en edificaciones</t>
  </si>
  <si>
    <t>2.2.7.1.04</t>
  </si>
  <si>
    <t>Mantenimiento y reparación de obras de ingeniería civil o infraestructura</t>
  </si>
  <si>
    <t>2.2.7.1.07</t>
  </si>
  <si>
    <t>Mantenimiento, reparación, servicios de pintura y sus derivados</t>
  </si>
  <si>
    <t>2.2.7.2.01</t>
  </si>
  <si>
    <t>Mantenimiento y reparación de mobiliarios y equipos de oficina</t>
  </si>
  <si>
    <t>2.2.7.2.02</t>
  </si>
  <si>
    <t>Mantenimiento y reparación de equipos tecnología e información</t>
  </si>
  <si>
    <t>2.2.7.2.04</t>
  </si>
  <si>
    <t>Mantenimiento y reparación de equipos médicos, sanitarios y de laboratorio</t>
  </si>
  <si>
    <t>2.2.7.2.06</t>
  </si>
  <si>
    <t>Mantenimiento y reparación de equipos de transporte, tracción y elevación</t>
  </si>
  <si>
    <t>2.2.7.2.07</t>
  </si>
  <si>
    <t>Mantenimiento y reparación de equipos industriales y producción</t>
  </si>
  <si>
    <t>2.2.7.2.08</t>
  </si>
  <si>
    <t>Servicios de mantenimiento, reparación, desmonte e instalación</t>
  </si>
  <si>
    <t>2.2.7.2.99</t>
  </si>
  <si>
    <t>Otros servicios de mantenimiento, reparación, desmonte e instalación</t>
  </si>
  <si>
    <t>2.2.8</t>
  </si>
  <si>
    <t>OTROS SERVICIOS NO INCLUIDOS EN CONCEPTOS ANTERIORES</t>
  </si>
  <si>
    <t>2.2.8.2.01</t>
  </si>
  <si>
    <t>Comisiones y gastos</t>
  </si>
  <si>
    <t>2.2.8.3.01</t>
  </si>
  <si>
    <t>Servicios sanitarios médicos y veterinarios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</si>
  <si>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</si>
  <si>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</si>
  <si>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</si>
  <si>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</si>
  <si>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</si>
  <si>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</si>
  <si>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</si>
  <si>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</si>
  <si>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2.2.8.7.01</t>
  </si>
  <si>
    <t>Servicios técnicos y profesionales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</si>
  <si>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</si>
  <si>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</si>
  <si>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</si>
  <si>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</si>
  <si>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</si>
  <si>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</si>
  <si>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</si>
  <si>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</si>
  <si>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</si>
  <si>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</si>
  <si>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2.2.8.8.02</t>
  </si>
  <si>
    <t>Derechos</t>
  </si>
  <si>
    <t>2.2.8.8.03</t>
  </si>
  <si>
    <t>Tasas</t>
  </si>
  <si>
    <t>2.2.9</t>
  </si>
  <si>
    <t>OTRAS CONTRATACIONES DE SERVICIOS</t>
  </si>
  <si>
    <t>2.2.9.2.01</t>
  </si>
  <si>
    <t>Servicios de alimentación</t>
  </si>
  <si>
    <t>2.2.9.2.03</t>
  </si>
  <si>
    <t>Servicios de Catering</t>
  </si>
  <si>
    <t>MATERIALES Y SUMINISTROS</t>
  </si>
  <si>
    <t>2.3.1</t>
  </si>
  <si>
    <t>ALIMENTOS Y PRODUCTOS AGROFORESTALES</t>
  </si>
  <si>
    <t>2.3.1.1.01</t>
  </si>
  <si>
    <t>Alimentos y bebidas para personas</t>
  </si>
  <si>
    <t>2.3.1.3.02</t>
  </si>
  <si>
    <t>Productos agrícolas</t>
  </si>
  <si>
    <t>2.3.1.3.03</t>
  </si>
  <si>
    <t>Productos forestales</t>
  </si>
  <si>
    <t>2.3.2</t>
  </si>
  <si>
    <t>TEXTILES Y VESTUARIOS</t>
  </si>
  <si>
    <t>2.3.2.2.01</t>
  </si>
  <si>
    <t>Acabados y Textiles</t>
  </si>
  <si>
    <t>2.3.2.3.01</t>
  </si>
  <si>
    <t>Prendas y accesorios de vestir</t>
  </si>
  <si>
    <t>2.3.3</t>
  </si>
  <si>
    <t xml:space="preserve"> PRODUCTOS DE PAPEL, CARTÓN E IMPRESOS</t>
  </si>
  <si>
    <t>2.3.3.1.01</t>
  </si>
  <si>
    <t>Papel de escritorio</t>
  </si>
  <si>
    <t>2.3.3.2.01</t>
  </si>
  <si>
    <t>Papel y cartón</t>
  </si>
  <si>
    <t>2.3.3.3.01</t>
  </si>
  <si>
    <t>Productos de artes gráficas</t>
  </si>
  <si>
    <t>2.3.3.4.01</t>
  </si>
  <si>
    <t>Libros, revistas y periódicos</t>
  </si>
  <si>
    <t>2.3.4</t>
  </si>
  <si>
    <t>PRODUCTOS FARMACÉUTICOS</t>
  </si>
  <si>
    <t>2.3.4.1.01</t>
  </si>
  <si>
    <t>Productos medicinales para uso humano</t>
  </si>
  <si>
    <t>2.3.5</t>
  </si>
  <si>
    <t>PRODUCTOS DE CUERO, CAUCHO Y PLÁSTICO</t>
  </si>
  <si>
    <t>2.3.5.3.01</t>
  </si>
  <si>
    <t>Llantas y neumáticos</t>
  </si>
  <si>
    <t xml:space="preserve">2.3.5.5.01   </t>
  </si>
  <si>
    <t xml:space="preserve">Plástico          </t>
  </si>
  <si>
    <t>2.3.6</t>
  </si>
  <si>
    <t>PRODUCTOS DE MINERALES, METÁLICOS Y NO METÁLICOS</t>
  </si>
  <si>
    <t>2.3.6.1.04</t>
  </si>
  <si>
    <t>Productos de yeso</t>
  </si>
  <si>
    <t xml:space="preserve">2.3.6.2.02      </t>
  </si>
  <si>
    <t xml:space="preserve">Productos de loza </t>
  </si>
  <si>
    <t>2.3.6.3.04</t>
  </si>
  <si>
    <t>Herramientas menores</t>
  </si>
  <si>
    <t xml:space="preserve">2.3.6.3.06  </t>
  </si>
  <si>
    <t xml:space="preserve">Productos metálicos  </t>
  </si>
  <si>
    <t>2.3.6.4.06</t>
  </si>
  <si>
    <t>Productos abrasivos</t>
  </si>
  <si>
    <t>2.3.7</t>
  </si>
  <si>
    <t>COMBUSTIBLES, LUBRICANTES, PRODUCTOS QUÍMICOS Y CONEXOS</t>
  </si>
  <si>
    <t>2.3.7.1.01</t>
  </si>
  <si>
    <t>Gasolina</t>
  </si>
  <si>
    <t>2.3.7.1.02</t>
  </si>
  <si>
    <t>Gasoil</t>
  </si>
  <si>
    <t>2.3.7.1.06</t>
  </si>
  <si>
    <t>Lubricantes</t>
  </si>
  <si>
    <t>2.3.7.2.03</t>
  </si>
  <si>
    <t>Productos químicos de uso personal y de laboratorios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</si>
  <si>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</si>
  <si>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</si>
  <si>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</si>
  <si>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</si>
  <si>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</si>
  <si>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</si>
  <si>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2.3.8</t>
  </si>
  <si>
    <t>2.3.8 - GASTOS QUE SE ASIGNARÁN DURANTE EL EJERCICIO (ART. 32 Y 33 LEY 423-06)</t>
  </si>
  <si>
    <t>2.3.9</t>
  </si>
  <si>
    <t>PRODUCTOS Y ÚTILES VARIOS</t>
  </si>
  <si>
    <t>2.3.9.1.01</t>
  </si>
  <si>
    <t>Útiles y materiales de limpieza e higiene</t>
  </si>
  <si>
    <t>2.3.9.1.02</t>
  </si>
  <si>
    <t>Materiales de limpieza e higiene personal</t>
  </si>
  <si>
    <t>2.3.9.2.01</t>
  </si>
  <si>
    <t>Útiles y materiales de escritorio, oficina e informática</t>
  </si>
  <si>
    <t>2.3.9.3.01</t>
  </si>
  <si>
    <t>Utiles menores médico quirurgicos y de laboratorio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</si>
  <si>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</si>
  <si>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</si>
  <si>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</si>
  <si>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</si>
  <si>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</si>
  <si>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</si>
  <si>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</si>
  <si>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</si>
  <si>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</si>
  <si>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</si>
  <si>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</si>
  <si>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</si>
  <si>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</si>
  <si>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</si>
  <si>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TRANSFERENCIAS CORRIENTES</t>
  </si>
  <si>
    <t>2.4.1</t>
  </si>
  <si>
    <t>TRANSFERENCIAS CORRIENTES AL SECTOR PRIVADO</t>
  </si>
  <si>
    <t>2.4.1.1.01</t>
  </si>
  <si>
    <t>Pensiones</t>
  </si>
  <si>
    <t>2.4.1.1.02</t>
  </si>
  <si>
    <t>Jubilaciones</t>
  </si>
  <si>
    <t>2.4.1.2.02</t>
  </si>
  <si>
    <t>Ayudas y donaciones ocasionales a hogares y personas</t>
  </si>
  <si>
    <t>2.4.2</t>
  </si>
  <si>
    <t>TRANSFERENCIAS CORRIENTES AL  GOBIERNO GENERAL NACIONAL</t>
  </si>
  <si>
    <t>2.4.3</t>
  </si>
  <si>
    <t>TRANSFERENCIAS CORRIENTES A GOBIERNOS GENERALES LOCALES</t>
  </si>
  <si>
    <t>2.4.4</t>
  </si>
  <si>
    <t>TRANSFERENCIAS CORRIENTES A EMPRESAS PÚBLICAS NO FINANCIERAS</t>
  </si>
  <si>
    <t>2.4.5</t>
  </si>
  <si>
    <t>TRANSFERENCIAS CORRIENTES A INSTITUCIONES PÚBLICAS FINANCIERAS</t>
  </si>
  <si>
    <t>2.4.7</t>
  </si>
  <si>
    <t>TRANSFERENCIAS CORRIENTES AL SECTOR EXTERNO</t>
  </si>
  <si>
    <t>2.4.9</t>
  </si>
  <si>
    <t>TRANSFERENCIAS CORRIENTES A OTRAS INSTITUCIONES PÚBLICAS</t>
  </si>
  <si>
    <t>TRANSFERENCIAS DE CAPITAL</t>
  </si>
  <si>
    <t xml:space="preserve">2.5.1 </t>
  </si>
  <si>
    <t>TRANSFERENCIA DE CAPITAL AL SECTOR PRIVADO</t>
  </si>
  <si>
    <t xml:space="preserve">2.5.2 </t>
  </si>
  <si>
    <t>TRANSFERENCIAS DE CAPITAL A GOBIERNO GENERAL NACIONAL</t>
  </si>
  <si>
    <t xml:space="preserve">2.5.3 </t>
  </si>
  <si>
    <t>TRANSFERENCIAS DE CAPITAL A GOBIERNOS GENERALES LOCALES</t>
  </si>
  <si>
    <t xml:space="preserve">2.5.4 </t>
  </si>
  <si>
    <t>TRANSFERENCIAS DE CAPITAL A EMPRESAS PUBLICAS NO FINANCIERAS</t>
  </si>
  <si>
    <t xml:space="preserve">2.5.5 </t>
  </si>
  <si>
    <t>TRANSFERENCIAS DE CAPITAL A INSTITUCIONES PUBLICAS FINANCIERAS</t>
  </si>
  <si>
    <t xml:space="preserve">2.5.6 </t>
  </si>
  <si>
    <t>TRANSFERENCIAS DE CAPITAL AL SECTOR EXTERNO</t>
  </si>
  <si>
    <t xml:space="preserve">2.5.9 </t>
  </si>
  <si>
    <t>TRANSFERENCIAS DE CAPITAL A OTRAS INSTITUCIONES PUBLICAS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</si>
  <si>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</si>
  <si>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</si>
  <si>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</si>
  <si>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</si>
  <si>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</si>
  <si>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</si>
  <si>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</si>
  <si>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</si>
  <si>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</si>
  <si>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</si>
  <si>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</si>
  <si>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</t>
  </si>
  <si>
    <t>MOBILIARIO Y EQUIPO EDUCACIONAL Y RECREATIVO</t>
  </si>
  <si>
    <t>2.6.2.1.01</t>
  </si>
  <si>
    <t>Equipos y Aparatos Audiovisuales</t>
  </si>
  <si>
    <t>2.6.2.3.01</t>
  </si>
  <si>
    <t>Cámaras fotográficas y de video</t>
  </si>
  <si>
    <t>2.6.3</t>
  </si>
  <si>
    <t>EQUIPO E INSTRUMENTAL, CIENTÍFICO Y LABORATORIO</t>
  </si>
  <si>
    <t>2.6.3.1.01</t>
  </si>
  <si>
    <t>Equipo médico y de laboratorio</t>
  </si>
  <si>
    <t>2.6.3.2.01</t>
  </si>
  <si>
    <t>Instrumental médico y de laboratorio</t>
  </si>
  <si>
    <t>2.6.4</t>
  </si>
  <si>
    <t>VEHÍCULOS Y EQUIPO DE TRANSPORTE, TRACCIÓN Y ELEVACIÓN</t>
  </si>
  <si>
    <t>2.6.4.1.01</t>
  </si>
  <si>
    <t>Automóviles y camiones</t>
  </si>
  <si>
    <t>2.6.5</t>
  </si>
  <si>
    <t>MAQUINARIA, OTROS EQUIPOS Y HERRAMIENTAS</t>
  </si>
  <si>
    <t>2.6.5.2.01</t>
  </si>
  <si>
    <t>Maquinaria y equipo industrial</t>
  </si>
  <si>
    <t>2.6.5.2.02</t>
  </si>
  <si>
    <t>Maquinaria y equipos para el tratamiento y suministro de agua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</si>
  <si>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</si>
  <si>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</si>
  <si>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</si>
  <si>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</si>
  <si>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</si>
  <si>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</si>
  <si>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</si>
  <si>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</si>
  <si>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2.6.5.7.01</t>
  </si>
  <si>
    <t>Máquinas-herramientas</t>
  </si>
  <si>
    <t>2.6.5.8.01</t>
  </si>
  <si>
    <t>Otros equipos</t>
  </si>
  <si>
    <t>2.6.6</t>
  </si>
  <si>
    <t>EQUIPOS DE DEFENSA Y SEGURIDAD</t>
  </si>
  <si>
    <t>2.6.6.2.01</t>
  </si>
  <si>
    <t>Equipos de seguridad</t>
  </si>
  <si>
    <t>2.6.7</t>
  </si>
  <si>
    <t>ACTIVOS BIÓLOGICOS CULTIVABLES</t>
  </si>
  <si>
    <t>2.6.8</t>
  </si>
  <si>
    <t>BIENES INTANGIBLES</t>
  </si>
  <si>
    <t>2.6.8.3.01</t>
  </si>
  <si>
    <t>Programas de informática</t>
  </si>
  <si>
    <t>2.6.9</t>
  </si>
  <si>
    <t>EDIFICIOS, ESTRUCTURAS, TIERRAS, TERRENOS Y OBJETOS DE VALOR</t>
  </si>
  <si>
    <t>OBRAS</t>
  </si>
  <si>
    <t>2.7.1</t>
  </si>
  <si>
    <t>OBRAS EN EDIFICACIONES</t>
  </si>
  <si>
    <t>2.7.1.2.01</t>
  </si>
  <si>
    <t>Obras para edificación no residencial</t>
  </si>
  <si>
    <t>2.7.2</t>
  </si>
  <si>
    <t>INFRAESTRUCTURA</t>
  </si>
  <si>
    <t>2.7.3</t>
  </si>
  <si>
    <t>CONSTRUCCIONES EN BIENES CONCESIONADOS</t>
  </si>
  <si>
    <t>2.7.4</t>
  </si>
  <si>
    <t>GASTOS QUE SE ASIGNARÁN DURANTE EL EJERCICIO PARA INVERSIÓN (ART. 32 Y 33 LEY 423-06)</t>
  </si>
  <si>
    <t>ADQUISICION DE ACTIVOS FINANCIEROS CON FINES DE POLÍTICA</t>
  </si>
  <si>
    <t>2.8.1</t>
  </si>
  <si>
    <t>CONCESIÓN DE PRESTAMOS</t>
  </si>
  <si>
    <t>2.8.2</t>
  </si>
  <si>
    <t>ADQUISICIÓN DE TÍTULOS VALORES REPRESENTATIVOS DE DEUDA</t>
  </si>
  <si>
    <t>GASTOS FINANCIEROS</t>
  </si>
  <si>
    <t>2.9.1</t>
  </si>
  <si>
    <t>INTERESES DE LA DEUDA PÚBLICA INTERNA</t>
  </si>
  <si>
    <t>2.9.2</t>
  </si>
  <si>
    <t>INTERESES DE LA DEUDA PUBLICA EXTERNA</t>
  </si>
  <si>
    <t>2.9.4</t>
  </si>
  <si>
    <t>COMISIONES Y OTROS GASTOS BANCARIOS DE LA DEUDA PÚBLICA</t>
  </si>
  <si>
    <t>APLICACIONES FINANCIERAS</t>
  </si>
  <si>
    <t>INCREMENTO DE ACTIVOS FINANCIEROS</t>
  </si>
  <si>
    <t xml:space="preserve">4.1.1 </t>
  </si>
  <si>
    <t>INCREMENTO DE ACTIVOS FINANCIEROS CORRIENTES</t>
  </si>
  <si>
    <t>4.1.2</t>
  </si>
  <si>
    <t>INCREMENTO DE ACTIVOS FINANCIEROS NO CORRIENTES</t>
  </si>
  <si>
    <t>DISMINUCIÓN DE PASIVOS</t>
  </si>
  <si>
    <t xml:space="preserve">4.2.1 </t>
  </si>
  <si>
    <t>DISMINUCIÓN DE PASIVOS CORRIENTES</t>
  </si>
  <si>
    <t xml:space="preserve">4.2.2 </t>
  </si>
  <si>
    <t>DISMINUCIÓN DE PASIVOS NO CORRIENTES</t>
  </si>
  <si>
    <t>DISMINUCIÓN DE FONDOS DE TERCEROS</t>
  </si>
  <si>
    <t xml:space="preserve">4.3.5 </t>
  </si>
  <si>
    <t>DISMINUCIÓN DEPÓSITOS FONDOS DE TERCEROS</t>
  </si>
  <si>
    <t>Total Aplicaciones Financieras</t>
  </si>
  <si>
    <t>TOTAL GASTOS Y APLICACIONES FINANCIERAS</t>
  </si>
  <si>
    <t>Fuente: Sistema de Informacion de la Gestion Financiera (SIGEF)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</si>
  <si>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</si>
  <si>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</si>
  <si>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</si>
  <si>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</si>
  <si>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</si>
  <si>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</si>
  <si>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</si>
  <si>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Lic. Mirian R. Jaime</t>
  </si>
  <si>
    <t>Lic. Felipe Paulino Frias</t>
  </si>
  <si>
    <t>Enc. Div. Contabilidad</t>
  </si>
  <si>
    <t>Enc. Dpto. Financiero</t>
  </si>
  <si>
    <t>2.2.3.1.01</t>
  </si>
  <si>
    <t>Viáticos dentro del país</t>
  </si>
  <si>
    <t>2.2.5.8.01</t>
  </si>
  <si>
    <t>Otros alquileres y arrendamientos por derechos de usos</t>
  </si>
  <si>
    <t>2.2.9.1.01</t>
  </si>
  <si>
    <t>Otras contrataciones de servicios</t>
  </si>
  <si>
    <t>2.3.7.2.01</t>
  </si>
  <si>
    <t>Productos explosivos y pirotecnia</t>
  </si>
  <si>
    <t>2.3.9.2.02</t>
  </si>
  <si>
    <t>Útiles y materiales escolares y de enseñanzas</t>
  </si>
  <si>
    <t>2.3.9.4.01</t>
  </si>
  <si>
    <t>Útiles destinados a actividades deportivas, culturales y recreativas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</si>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</sst>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3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3" fontId="5" fillId="0" borderId="0" xfId="1" applyFont="1" applyFill="1" applyBorder="1" applyAlignment="1">
      <alignment horizontal="right" vertical="center" wrapText="1"/>
    </xf>
    <xf numFmtId="43" fontId="4" fillId="0" borderId="0" xfId="1" applyFont="1" applyFill="1" applyBorder="1"/>
    <xf numFmtId="0" fontId="15" fillId="0" borderId="0" xfId="0" applyFont="1" applyAlignment="1">
      <alignment horizontal="left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1" fillId="0" borderId="0" xfId="1" applyFont="1" applyFill="1" applyBorder="1"/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top"/>
    </xf>
    <xf numFmtId="4" fontId="1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vertical="top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top"/>
    </xf>
    <xf numFmtId="0" fontId="6" fillId="0" borderId="0" xfId="0" applyFont="1" applyAlignment="1">
      <alignment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43" fontId="3" fillId="0" borderId="7" xfId="1" applyFont="1" applyFill="1" applyBorder="1" applyAlignment="1">
      <alignment horizontal="center"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0" fontId="17" fillId="0" borderId="0" xfId="0" applyFont="1" applyAlignment="1">
      <alignment horizontal="left" vertical="top"/>
    </xf>
    <xf numFmtId="43" fontId="1" fillId="0" borderId="0" xfId="1" applyFont="1" applyFill="1" applyBorder="1" applyAlignment="1">
      <alignment horizontal="right"/>
    </xf>
    <xf numFmtId="0" fontId="4" fillId="0" borderId="0" xfId="0" applyFont="1" applyAlignment="1">
      <alignment vertical="center" wrapText="1"/>
    </xf>
    <xf numFmtId="0" fontId="15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2262189</xdr:colOff>
      <xdr:row>0</xdr:row>
      <xdr:rowOff>0</xdr:rowOff>
    </xdr:from>
    <xdr:to>
      <xdr:col>3</xdr:col>
      <xdr:colOff>989136</xdr:colOff>
      <xdr:row>6</xdr:row>
      <xdr:rowOff>109489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3497" y="0"/>
          <a:ext cx="2690812" cy="1252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S251"/>
  <sheetViews>
    <sheetView showGridLines="0" tabSelected="1" topLeftCell="E201" zoomScale="130" zoomScaleNormal="130" workbookViewId="0">
      <selection activeCell="A13" sqref="A13:Q220"/>
    </sheetView>
  </sheetViews>
  <sheetFormatPr baseColWidth="10" defaultColWidth="9.33203125" defaultRowHeight="15" x14ac:dyDescent="0.2"/>
  <cols>
    <col min="1" max="1" width="13.83203125" style="2" customWidth="1"/>
    <col min="2" max="2" width="45" style="2" customWidth="1"/>
    <col min="3" max="3" width="24.33203125" style="6" customWidth="1"/>
    <col min="4" max="4" width="27.5" style="7" customWidth="1"/>
    <col min="5" max="5" width="26.1640625" style="8" customWidth="1"/>
    <col min="6" max="6" width="25.83203125" style="8" customWidth="1"/>
    <col min="7" max="7" width="21.6640625" style="8" customWidth="1"/>
    <col min="8" max="8" width="26.33203125" style="8" customWidth="1"/>
    <col min="9" max="9" width="31.83203125" style="8" customWidth="1"/>
    <col min="10" max="10" width="29.33203125" style="8" customWidth="1"/>
    <col min="11" max="11" width="5.83203125" style="8" hidden="1" customWidth="1"/>
    <col min="12" max="12" width="0.1640625" style="8" hidden="1" customWidth="1"/>
    <col min="13" max="13" width="14.5" style="8" hidden="1" customWidth="1"/>
    <col min="14" max="14" width="7.33203125" style="8" hidden="1" customWidth="1"/>
    <col min="15" max="15" width="6.5" style="8" hidden="1" customWidth="1"/>
    <col min="16" max="16" width="4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5" spans="1:19" x14ac:dyDescent="0.2">
      <c r="R5" s="55">
        <f>F13-1958753458.07</f>
        <v>0</v>
      </c>
    </row>
    <row r="8" spans="1:19" ht="18.75" x14ac:dyDescent="0.2">
      <c r="A8" s="78" t="s">
        <v>1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9" x14ac:dyDescent="0.2">
      <c r="A9" s="79" t="s">
        <v>2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9" x14ac:dyDescent="0.2">
      <c r="A10" s="79" t="s">
        <v>3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</row>
    <row r="11" spans="1:19" x14ac:dyDescent="0.2">
      <c r="B11" s="5"/>
      <c r="G11" s="24"/>
      <c r="R11" s="55"/>
    </row>
    <row r="12" spans="1:19" s="46" customFormat="1" ht="33" customHeight="1" x14ac:dyDescent="0.2">
      <c r="A12" s="80" t="s">
        <v>4</v>
      </c>
      <c r="B12" s="81"/>
      <c r="C12" s="9" t="s">
        <v>5</v>
      </c>
      <c r="D12" s="9" t="s">
        <v>6</v>
      </c>
      <c r="E12" s="9" t="s">
        <v>7</v>
      </c>
      <c r="F12" s="9" t="s">
        <v>8</v>
      </c>
      <c r="G12" s="9" t="s">
        <v>9</v>
      </c>
      <c r="H12" s="9" t="s">
        <v>10</v>
      </c>
      <c r="I12" s="9" t="s">
        <v>11</v>
      </c>
      <c r="J12" s="9" t="s">
        <v>12</v>
      </c>
      <c r="K12" s="9" t="s">
        <v>13</v>
      </c>
      <c r="L12" s="9" t="s">
        <v>14</v>
      </c>
      <c r="M12" s="9" t="s">
        <v>15</v>
      </c>
      <c r="N12" s="9" t="s">
        <v>16</v>
      </c>
      <c r="O12" s="9" t="s">
        <v>17</v>
      </c>
      <c r="P12" s="9" t="s">
        <v>18</v>
      </c>
      <c r="Q12" s="10" t="s">
        <v>19</v>
      </c>
      <c r="R12" s="47"/>
    </row>
    <row r="13" spans="1:19" s="15" customFormat="1" ht="15" customHeight="1" x14ac:dyDescent="0.2">
      <c r="A13" s="82" t="s">
        <v>20</v>
      </c>
      <c r="B13" s="82"/>
      <c r="C13" s="14">
        <f>+C15+C36+C98+C146+C157+C165+C194+C200+C203</f>
        <v>25525319859</v>
      </c>
      <c r="D13" s="14">
        <f t="shared" ref="D13:P13" si="0">+D15+D36+D98+D146+D157+D165+D194+D200</f>
        <v>27487406334.419998</v>
      </c>
      <c r="E13" s="14">
        <f t="shared" si="0"/>
        <v>1968315854.3700001</v>
      </c>
      <c r="F13" s="14">
        <f t="shared" si="0"/>
        <v>1958753458.0699999</v>
      </c>
      <c r="G13" s="14">
        <f t="shared" si="0"/>
        <v>1981100128.79</v>
      </c>
      <c r="H13" s="14">
        <f t="shared" si="0"/>
        <v>1966539086.0500002</v>
      </c>
      <c r="I13" s="14">
        <f t="shared" si="0"/>
        <v>2209424160.2600002</v>
      </c>
      <c r="J13" s="14">
        <f t="shared" si="0"/>
        <v>2167072785.6500001</v>
      </c>
      <c r="K13" s="14">
        <f t="shared" si="0"/>
        <v>0</v>
      </c>
      <c r="L13" s="14">
        <f t="shared" si="0"/>
        <v>0</v>
      </c>
      <c r="M13" s="14">
        <f t="shared" si="0"/>
        <v>0</v>
      </c>
      <c r="N13" s="14">
        <f t="shared" si="0"/>
        <v>0</v>
      </c>
      <c r="O13" s="14">
        <f t="shared" si="0"/>
        <v>0</v>
      </c>
      <c r="P13" s="14">
        <f t="shared" si="0"/>
        <v>0</v>
      </c>
      <c r="Q13" s="14">
        <f>SUM(E13:J13)</f>
        <v>12251205473.190001</v>
      </c>
      <c r="R13" s="14"/>
      <c r="S13" s="16"/>
    </row>
    <row r="14" spans="1:19" s="22" customFormat="1" x14ac:dyDescent="0.2">
      <c r="A14" s="12">
        <v>2</v>
      </c>
      <c r="B14" s="13" t="s">
        <v>21</v>
      </c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 t="s">
        <v>0</v>
      </c>
      <c r="Q14" s="37"/>
      <c r="R14" s="23"/>
    </row>
    <row r="15" spans="1:19" s="22" customFormat="1" x14ac:dyDescent="0.2">
      <c r="A15" s="27">
        <v>2.1</v>
      </c>
      <c r="B15" s="28" t="s">
        <v>22</v>
      </c>
      <c r="C15" s="29">
        <f t="shared" ref="C15:H15" si="1">+C16+C24+C31</f>
        <v>204668131</v>
      </c>
      <c r="D15" s="29">
        <f t="shared" si="1"/>
        <v>357498429.31999993</v>
      </c>
      <c r="E15" s="29">
        <f t="shared" si="1"/>
        <v>20998111.779999997</v>
      </c>
      <c r="F15" s="29">
        <f t="shared" si="1"/>
        <v>20835490.789999999</v>
      </c>
      <c r="G15" s="29">
        <f t="shared" si="1"/>
        <v>20844914.899999999</v>
      </c>
      <c r="H15" s="29">
        <f t="shared" si="1"/>
        <v>20974062.759999998</v>
      </c>
      <c r="I15" s="29">
        <f t="shared" ref="I15:P15" si="2">+I16+I24+I31</f>
        <v>35565126.990000002</v>
      </c>
      <c r="J15" s="29">
        <f>+J16+J24+J31</f>
        <v>20419396.43</v>
      </c>
      <c r="K15" s="29">
        <f t="shared" si="2"/>
        <v>0</v>
      </c>
      <c r="L15" s="29">
        <f t="shared" si="2"/>
        <v>0</v>
      </c>
      <c r="M15" s="29">
        <f t="shared" si="2"/>
        <v>0</v>
      </c>
      <c r="N15" s="29">
        <f t="shared" si="2"/>
        <v>0</v>
      </c>
      <c r="O15" s="29">
        <f t="shared" si="2"/>
        <v>0</v>
      </c>
      <c r="P15" s="29">
        <f t="shared" si="2"/>
        <v>0</v>
      </c>
      <c r="Q15" s="30">
        <f>SUM(E15:I15)+J15</f>
        <v>139637103.65000001</v>
      </c>
      <c r="R15" s="31"/>
    </row>
    <row r="16" spans="1:19" s="25" customFormat="1" x14ac:dyDescent="0.2">
      <c r="A16" s="4" t="s">
        <v>23</v>
      </c>
      <c r="B16" s="74" t="s">
        <v>24</v>
      </c>
      <c r="C16" s="32">
        <f t="shared" ref="C16:H16" si="3">SUM(C17:C23)</f>
        <v>149816079</v>
      </c>
      <c r="D16" s="32">
        <f>SUM(D17:D23)</f>
        <v>253628862.17999998</v>
      </c>
      <c r="E16" s="32">
        <f t="shared" si="3"/>
        <v>17599860.219999999</v>
      </c>
      <c r="F16" s="32">
        <f t="shared" si="3"/>
        <v>17444261.010000002</v>
      </c>
      <c r="G16" s="32">
        <f t="shared" si="3"/>
        <v>17396283.260000002</v>
      </c>
      <c r="H16" s="32">
        <f t="shared" si="3"/>
        <v>17539551.48</v>
      </c>
      <c r="I16" s="32">
        <f>SUM(I17:I23)</f>
        <v>17318567.77</v>
      </c>
      <c r="J16" s="32">
        <f>SUM(J17:J23)</f>
        <v>16996056.470000003</v>
      </c>
      <c r="K16" s="32"/>
      <c r="L16" s="32"/>
      <c r="M16" s="32"/>
      <c r="N16" s="32"/>
      <c r="O16" s="32"/>
      <c r="P16" s="32"/>
      <c r="Q16" s="24"/>
      <c r="R16" s="59"/>
    </row>
    <row r="17" spans="1:19" s="25" customFormat="1" x14ac:dyDescent="0.25">
      <c r="A17" s="4" t="s">
        <v>25</v>
      </c>
      <c r="B17" s="74" t="s">
        <v>26</v>
      </c>
      <c r="C17" s="58">
        <v>103400842</v>
      </c>
      <c r="D17" s="32">
        <v>183918159.03999999</v>
      </c>
      <c r="E17" s="32">
        <v>13901280.619999999</v>
      </c>
      <c r="F17" s="32">
        <v>13812787.550000001</v>
      </c>
      <c r="G17" s="24">
        <v>13825387.550000001</v>
      </c>
      <c r="H17" s="60">
        <v>13787137.550000001</v>
      </c>
      <c r="I17" s="70">
        <v>13674418.720000001</v>
      </c>
      <c r="J17" s="24">
        <v>13105176.380000001</v>
      </c>
      <c r="K17" s="60"/>
      <c r="L17" s="60"/>
      <c r="M17" s="61"/>
      <c r="N17" s="24"/>
      <c r="O17" s="24"/>
      <c r="P17" s="24"/>
      <c r="Q17" s="24"/>
      <c r="R17" s="62"/>
    </row>
    <row r="18" spans="1:19" s="25" customFormat="1" x14ac:dyDescent="0.25">
      <c r="A18" s="4" t="s">
        <v>27</v>
      </c>
      <c r="B18" s="74" t="s">
        <v>28</v>
      </c>
      <c r="C18" s="58">
        <v>1062000</v>
      </c>
      <c r="D18" s="32">
        <v>1062000</v>
      </c>
      <c r="E18" s="24"/>
      <c r="F18" s="24"/>
      <c r="G18" s="24"/>
      <c r="H18" s="60"/>
      <c r="I18" s="60"/>
      <c r="J18" s="24"/>
      <c r="K18" s="60"/>
      <c r="L18" s="60"/>
      <c r="M18" s="61"/>
      <c r="N18" s="24"/>
      <c r="O18" s="24"/>
      <c r="P18" s="24"/>
      <c r="Q18" s="24"/>
      <c r="R18" s="62"/>
    </row>
    <row r="19" spans="1:19" s="25" customFormat="1" x14ac:dyDescent="0.25">
      <c r="A19" s="4" t="s">
        <v>29</v>
      </c>
      <c r="B19" s="4" t="s">
        <v>30</v>
      </c>
      <c r="C19" s="58">
        <v>32472000</v>
      </c>
      <c r="D19" s="32">
        <v>43908000</v>
      </c>
      <c r="E19" s="24">
        <v>3396000</v>
      </c>
      <c r="F19" s="24">
        <v>3303000</v>
      </c>
      <c r="G19" s="24">
        <v>3355000</v>
      </c>
      <c r="H19" s="24">
        <v>3355000</v>
      </c>
      <c r="I19" s="60">
        <v>3415000</v>
      </c>
      <c r="J19" s="24">
        <v>3415000</v>
      </c>
      <c r="K19" s="61"/>
      <c r="L19" s="60"/>
      <c r="M19" s="61"/>
      <c r="N19" s="24"/>
      <c r="O19" s="24"/>
      <c r="P19" s="24"/>
      <c r="Q19" s="24"/>
    </row>
    <row r="20" spans="1:19" s="25" customFormat="1" x14ac:dyDescent="0.25">
      <c r="A20" s="4" t="s">
        <v>31</v>
      </c>
      <c r="B20" s="4" t="s">
        <v>32</v>
      </c>
      <c r="C20" s="58"/>
      <c r="D20" s="32">
        <v>1629933.32</v>
      </c>
      <c r="E20" s="24"/>
      <c r="F20" s="24">
        <v>60000</v>
      </c>
      <c r="G20" s="24">
        <v>110000</v>
      </c>
      <c r="H20" s="24">
        <v>110000</v>
      </c>
      <c r="I20" s="60">
        <v>198000</v>
      </c>
      <c r="J20" s="24">
        <v>41000</v>
      </c>
      <c r="K20" s="61"/>
      <c r="L20" s="60"/>
      <c r="M20" s="61"/>
      <c r="N20" s="24"/>
      <c r="O20" s="24"/>
      <c r="P20" s="24"/>
      <c r="Q20" s="24"/>
    </row>
    <row r="21" spans="1:19" s="25" customFormat="1" x14ac:dyDescent="0.25">
      <c r="A21" s="4" t="s">
        <v>33</v>
      </c>
      <c r="B21" s="4" t="s">
        <v>34</v>
      </c>
      <c r="C21" s="58">
        <v>11381237</v>
      </c>
      <c r="D21" s="32">
        <v>20110769.82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</row>
    <row r="22" spans="1:19" s="25" customFormat="1" x14ac:dyDescent="0.25">
      <c r="A22" s="4" t="s">
        <v>35</v>
      </c>
      <c r="B22" s="4" t="s">
        <v>36</v>
      </c>
      <c r="C22" s="58">
        <v>750000</v>
      </c>
      <c r="D22" s="58">
        <v>1500000</v>
      </c>
      <c r="E22" s="24">
        <v>70000</v>
      </c>
      <c r="F22" s="24">
        <v>46000</v>
      </c>
      <c r="G22" s="24"/>
      <c r="H22" s="24">
        <v>78000</v>
      </c>
      <c r="I22" s="24"/>
      <c r="J22" s="24">
        <v>112750</v>
      </c>
      <c r="K22" s="24"/>
      <c r="L22" s="61"/>
      <c r="M22" s="24"/>
      <c r="N22" s="24"/>
      <c r="O22" s="24"/>
      <c r="P22" s="24"/>
      <c r="Q22" s="24"/>
    </row>
    <row r="23" spans="1:19" s="25" customFormat="1" ht="30" customHeight="1" x14ac:dyDescent="0.25">
      <c r="A23" s="4" t="s">
        <v>37</v>
      </c>
      <c r="B23" s="4" t="s">
        <v>38</v>
      </c>
      <c r="C23" s="58">
        <v>750000</v>
      </c>
      <c r="D23" s="58">
        <v>1500000</v>
      </c>
      <c r="E23" s="24">
        <v>232579.6</v>
      </c>
      <c r="F23" s="24">
        <v>222473.46</v>
      </c>
      <c r="G23" s="24">
        <v>105895.71</v>
      </c>
      <c r="H23" s="60">
        <v>209413.93</v>
      </c>
      <c r="I23" s="24">
        <v>31149.05</v>
      </c>
      <c r="J23" s="24">
        <v>322130.09000000003</v>
      </c>
      <c r="K23" s="61"/>
      <c r="L23" s="61"/>
      <c r="M23" s="24"/>
      <c r="N23" s="24"/>
      <c r="O23" s="24"/>
      <c r="P23" s="24"/>
      <c r="Q23" s="24"/>
    </row>
    <row r="24" spans="1:19" s="25" customFormat="1" x14ac:dyDescent="0.2">
      <c r="A24" s="4" t="s">
        <v>39</v>
      </c>
      <c r="B24" s="4" t="s">
        <v>40</v>
      </c>
      <c r="C24" s="11">
        <f>SUM(C26:C30)</f>
        <v>33756711</v>
      </c>
      <c r="D24" s="32">
        <f t="shared" ref="D24:J24" si="4">SUM(D25:D30)</f>
        <v>68371763.860000014</v>
      </c>
      <c r="E24" s="11">
        <f t="shared" si="4"/>
        <v>759756.4</v>
      </c>
      <c r="F24" s="11">
        <f t="shared" si="4"/>
        <v>771756.4</v>
      </c>
      <c r="G24" s="11">
        <f t="shared" si="4"/>
        <v>811756.4</v>
      </c>
      <c r="H24" s="11">
        <f t="shared" si="4"/>
        <v>796756.4</v>
      </c>
      <c r="I24" s="11">
        <f t="shared" si="4"/>
        <v>15605488.23</v>
      </c>
      <c r="J24" s="11">
        <f t="shared" si="4"/>
        <v>796756.4</v>
      </c>
      <c r="K24" s="11"/>
      <c r="L24" s="11"/>
      <c r="M24" s="11"/>
      <c r="N24" s="11"/>
      <c r="O24" s="11"/>
      <c r="P24" s="11"/>
      <c r="Q24" s="24"/>
    </row>
    <row r="25" spans="1:19" s="25" customFormat="1" x14ac:dyDescent="0.2">
      <c r="A25" s="4" t="s">
        <v>41</v>
      </c>
      <c r="B25" s="4" t="s">
        <v>42</v>
      </c>
      <c r="C25" s="11"/>
      <c r="D25" s="32">
        <v>9765076.8000000007</v>
      </c>
      <c r="E25" s="11">
        <v>759756.4</v>
      </c>
      <c r="F25" s="11">
        <v>771756.4</v>
      </c>
      <c r="G25" s="11">
        <v>811756.4</v>
      </c>
      <c r="H25" s="11">
        <v>796756.4</v>
      </c>
      <c r="I25" s="70">
        <v>796756.4</v>
      </c>
      <c r="J25" s="11">
        <v>796756.4</v>
      </c>
      <c r="K25" s="11"/>
      <c r="L25" s="11"/>
      <c r="M25" s="11"/>
      <c r="N25" s="11"/>
      <c r="O25" s="11"/>
      <c r="P25" s="11"/>
      <c r="Q25" s="24"/>
    </row>
    <row r="26" spans="1:19" s="25" customFormat="1" x14ac:dyDescent="0.25">
      <c r="A26" s="4" t="s">
        <v>43</v>
      </c>
      <c r="B26" s="4" t="s">
        <v>44</v>
      </c>
      <c r="C26" s="58">
        <v>10994237</v>
      </c>
      <c r="D26" s="32">
        <v>18385147.420000002</v>
      </c>
      <c r="E26" s="24"/>
      <c r="F26" s="24"/>
      <c r="G26" s="24"/>
      <c r="H26" s="60"/>
      <c r="I26" s="70">
        <v>14808731.83</v>
      </c>
      <c r="J26" s="36"/>
      <c r="K26" s="36"/>
      <c r="L26" s="36"/>
      <c r="M26" s="36"/>
      <c r="N26" s="24"/>
      <c r="O26" s="36"/>
      <c r="P26" s="36"/>
      <c r="Q26" s="24"/>
    </row>
    <row r="27" spans="1:19" s="25" customFormat="1" ht="30" x14ac:dyDescent="0.25">
      <c r="A27" s="4" t="s">
        <v>45</v>
      </c>
      <c r="B27" s="4" t="s">
        <v>46</v>
      </c>
      <c r="C27" s="58">
        <v>11381237</v>
      </c>
      <c r="D27" s="32">
        <v>20110769.82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</row>
    <row r="28" spans="1:19" s="25" customFormat="1" x14ac:dyDescent="0.25">
      <c r="A28" s="4" t="s">
        <v>47</v>
      </c>
      <c r="B28" s="4" t="s">
        <v>48</v>
      </c>
      <c r="C28" s="58">
        <v>11381237</v>
      </c>
      <c r="D28" s="32">
        <v>20110769.82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</row>
    <row r="29" spans="1:19" s="25" customFormat="1" x14ac:dyDescent="0.2">
      <c r="A29" s="4" t="s">
        <v>49</v>
      </c>
      <c r="B29" s="4" t="s">
        <v>50</v>
      </c>
      <c r="C29" s="11">
        <v>0</v>
      </c>
      <c r="D29" s="32">
        <v>0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Q29" s="24"/>
    </row>
    <row r="30" spans="1:19" s="25" customFormat="1" x14ac:dyDescent="0.2">
      <c r="A30" s="4" t="s">
        <v>51</v>
      </c>
      <c r="B30" s="4" t="s">
        <v>52</v>
      </c>
      <c r="C30" s="11">
        <v>0</v>
      </c>
      <c r="D30" s="32">
        <v>0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36"/>
      <c r="Q30" s="24"/>
    </row>
    <row r="31" spans="1:19" s="25" customFormat="1" ht="30" x14ac:dyDescent="0.2">
      <c r="A31" s="4" t="s">
        <v>53</v>
      </c>
      <c r="B31" s="4" t="s">
        <v>54</v>
      </c>
      <c r="C31" s="11">
        <f>SUM(C32:C35)</f>
        <v>21095341</v>
      </c>
      <c r="D31" s="32">
        <f>SUM(D32:D35)</f>
        <v>35497803.280000001</v>
      </c>
      <c r="E31" s="11">
        <f>SUM(E32:E35)</f>
        <v>2638495.16</v>
      </c>
      <c r="F31" s="11">
        <f>SUM(F32:F35)</f>
        <v>2619473.38</v>
      </c>
      <c r="G31" s="11">
        <f>SUM(G32:G35)</f>
        <v>2636875.2399999998</v>
      </c>
      <c r="H31" s="11">
        <f t="shared" ref="H31:P31" si="5">SUM(H32:H35)</f>
        <v>2637754.88</v>
      </c>
      <c r="I31" s="11">
        <f t="shared" si="5"/>
        <v>2641070.9900000002</v>
      </c>
      <c r="J31" s="11">
        <f t="shared" si="5"/>
        <v>2626583.56</v>
      </c>
      <c r="K31" s="11">
        <f t="shared" si="5"/>
        <v>0</v>
      </c>
      <c r="L31" s="11">
        <f t="shared" si="5"/>
        <v>0</v>
      </c>
      <c r="M31" s="11">
        <f t="shared" si="5"/>
        <v>0</v>
      </c>
      <c r="N31" s="11">
        <f t="shared" si="5"/>
        <v>0</v>
      </c>
      <c r="O31" s="11">
        <f t="shared" si="5"/>
        <v>0</v>
      </c>
      <c r="P31" s="11">
        <f t="shared" si="5"/>
        <v>0</v>
      </c>
      <c r="Q31" s="24"/>
      <c r="S31" s="59"/>
    </row>
    <row r="32" spans="1:19" s="25" customFormat="1" x14ac:dyDescent="0.25">
      <c r="A32" s="4" t="s">
        <v>55</v>
      </c>
      <c r="B32" s="4" t="s">
        <v>56</v>
      </c>
      <c r="C32" s="58">
        <v>9708680</v>
      </c>
      <c r="D32" s="32">
        <v>16343732.48</v>
      </c>
      <c r="E32" s="24">
        <v>1220102.3700000001</v>
      </c>
      <c r="F32" s="24">
        <v>1211488.51</v>
      </c>
      <c r="G32" s="24">
        <v>1219613.6499999999</v>
      </c>
      <c r="H32" s="60">
        <v>1218548.23</v>
      </c>
      <c r="I32" s="70">
        <v>1221049.67</v>
      </c>
      <c r="J32" s="24">
        <v>1213969.1200000001</v>
      </c>
      <c r="K32" s="61"/>
      <c r="L32" s="63"/>
      <c r="M32" s="24"/>
      <c r="N32" s="24"/>
      <c r="O32" s="24"/>
      <c r="P32" s="24"/>
      <c r="Q32" s="24"/>
      <c r="R32" s="25" t="s">
        <v>426</v>
      </c>
    </row>
    <row r="33" spans="1:19" s="25" customFormat="1" x14ac:dyDescent="0.25">
      <c r="A33" s="4" t="s">
        <v>57</v>
      </c>
      <c r="B33" s="4" t="s">
        <v>58</v>
      </c>
      <c r="C33" s="58">
        <v>9722374</v>
      </c>
      <c r="D33" s="32">
        <v>16366784.800000001</v>
      </c>
      <c r="E33" s="24">
        <v>1228106.8999999999</v>
      </c>
      <c r="F33" s="24">
        <v>1219480.8899999999</v>
      </c>
      <c r="G33" s="24">
        <v>1227617.49</v>
      </c>
      <c r="H33" s="60">
        <v>1224901.74</v>
      </c>
      <c r="I33" s="70">
        <v>1227406.7</v>
      </c>
      <c r="J33" s="24">
        <v>1220316.17</v>
      </c>
      <c r="K33" s="61"/>
      <c r="L33" s="24"/>
      <c r="M33" s="24"/>
      <c r="N33" s="24"/>
      <c r="O33" s="24"/>
      <c r="P33" s="24"/>
      <c r="Q33" s="24"/>
      <c r="S33" s="59"/>
    </row>
    <row r="34" spans="1:19" s="25" customFormat="1" x14ac:dyDescent="0.25">
      <c r="A34" s="4" t="s">
        <v>59</v>
      </c>
      <c r="B34" s="4" t="s">
        <v>60</v>
      </c>
      <c r="C34" s="58">
        <v>1643218</v>
      </c>
      <c r="D34" s="32">
        <v>2766217</v>
      </c>
      <c r="E34" s="24">
        <v>188530.18</v>
      </c>
      <c r="F34" s="24">
        <v>186748.27</v>
      </c>
      <c r="G34" s="24">
        <v>187888.39</v>
      </c>
      <c r="H34" s="60">
        <v>192549.2</v>
      </c>
      <c r="I34" s="70">
        <v>192614.62</v>
      </c>
      <c r="J34" s="24">
        <v>192298.27</v>
      </c>
      <c r="K34" s="61"/>
      <c r="L34" s="24"/>
      <c r="M34" s="24"/>
      <c r="N34" s="24"/>
      <c r="O34" s="24"/>
      <c r="P34" s="24"/>
      <c r="Q34" s="24"/>
      <c r="R34" s="59"/>
    </row>
    <row r="35" spans="1:19" s="25" customFormat="1" ht="30" x14ac:dyDescent="0.25">
      <c r="A35" s="4" t="s">
        <v>61</v>
      </c>
      <c r="B35" s="4" t="s">
        <v>62</v>
      </c>
      <c r="C35" s="58">
        <v>21069</v>
      </c>
      <c r="D35" s="58">
        <v>21069</v>
      </c>
      <c r="E35" s="24">
        <v>1755.71</v>
      </c>
      <c r="F35" s="24">
        <v>1755.71</v>
      </c>
      <c r="G35" s="24">
        <v>1755.71</v>
      </c>
      <c r="H35" s="60">
        <v>1755.71</v>
      </c>
      <c r="I35" s="63"/>
      <c r="J35" s="24"/>
      <c r="K35" s="61"/>
      <c r="L35" s="24"/>
      <c r="M35" s="24"/>
      <c r="N35" s="24"/>
      <c r="O35" s="24"/>
      <c r="P35" s="24"/>
      <c r="Q35" s="24"/>
    </row>
    <row r="36" spans="1:19" s="22" customFormat="1" x14ac:dyDescent="0.2">
      <c r="A36" s="33">
        <v>2.2000000000000002</v>
      </c>
      <c r="B36" s="34" t="s">
        <v>63</v>
      </c>
      <c r="C36" s="35">
        <f>+C37+C63</f>
        <v>837964940</v>
      </c>
      <c r="D36" s="35">
        <f>D37+D44+D49+E95+D51+D55+D63+D68+D79+D94</f>
        <v>1074141195.5699999</v>
      </c>
      <c r="E36" s="35">
        <f>+E37+E63+E55+E79</f>
        <v>51100956.169999994</v>
      </c>
      <c r="F36" s="35">
        <f>+F37+F63+F55+F79</f>
        <v>41339606.25</v>
      </c>
      <c r="G36" s="35">
        <f>+G37+G63+G79+G55</f>
        <v>68391261.730000004</v>
      </c>
      <c r="H36" s="35">
        <f>+H37+H63+H79+H94+H44+H68</f>
        <v>50179993.18</v>
      </c>
      <c r="I36" s="35">
        <f>+I37+I63+I79+I94+I44+I68+I55+I51</f>
        <v>103600197.09999999</v>
      </c>
      <c r="J36" s="35">
        <f>+J37+J63+J79+J94+J44+J68+J55+Q5+J51</f>
        <v>76080220.549999997</v>
      </c>
      <c r="K36" s="35">
        <f>+K37+K63+K79+K94+K44+K68+K55</f>
        <v>0</v>
      </c>
      <c r="L36" s="35">
        <f>+L37+L63+L79+L94+L44+L68+L55+L51</f>
        <v>0</v>
      </c>
      <c r="M36" s="35">
        <f>+M37+M63+M79+M94+M44+M68+M55+M51+M61</f>
        <v>0</v>
      </c>
      <c r="N36" s="35">
        <f>+N37+N63+N79+N94+N44+N68+N55+N51+N61</f>
        <v>0</v>
      </c>
      <c r="O36" s="35">
        <f>+O37+O63+O79+O94+O44+O68+O55+O51+O61</f>
        <v>0</v>
      </c>
      <c r="P36" s="35">
        <f>+P37+P63+P79+P94+P44+P68+P55+P51+P61</f>
        <v>0</v>
      </c>
      <c r="Q36" s="30">
        <f>SUM(E36:I36)+J36</f>
        <v>390692234.97999996</v>
      </c>
      <c r="R36" s="23"/>
    </row>
    <row r="37" spans="1:19" s="25" customFormat="1" x14ac:dyDescent="0.2">
      <c r="A37" s="4" t="s">
        <v>64</v>
      </c>
      <c r="B37" s="4" t="s">
        <v>65</v>
      </c>
      <c r="C37" s="11">
        <f>SUM(C38:C51)</f>
        <v>9182374</v>
      </c>
      <c r="D37" s="11">
        <f>SUM(D38:D43)</f>
        <v>10518374</v>
      </c>
      <c r="E37" s="11">
        <f t="shared" ref="E37:H37" si="6">SUM(E38:E43)</f>
        <v>695922.19</v>
      </c>
      <c r="F37" s="11">
        <f t="shared" si="6"/>
        <v>596254.03</v>
      </c>
      <c r="G37" s="11">
        <f t="shared" si="6"/>
        <v>778642.32</v>
      </c>
      <c r="H37" s="11">
        <f t="shared" si="6"/>
        <v>578359.64</v>
      </c>
      <c r="I37" s="11">
        <f>SUM(I38:I43)</f>
        <v>590608.66</v>
      </c>
      <c r="J37" s="11">
        <f>SUM(J38:J43)</f>
        <v>594110.35</v>
      </c>
      <c r="K37" s="11"/>
      <c r="L37" s="11"/>
      <c r="M37" s="11"/>
      <c r="N37" s="11"/>
      <c r="O37" s="11"/>
      <c r="P37" s="11"/>
      <c r="Q37" s="24"/>
      <c r="R37" s="62"/>
      <c r="S37" s="62"/>
    </row>
    <row r="38" spans="1:19" s="25" customFormat="1" x14ac:dyDescent="0.25">
      <c r="A38" s="4" t="s">
        <v>66</v>
      </c>
      <c r="B38" s="4" t="s">
        <v>67</v>
      </c>
      <c r="C38" s="51">
        <v>5305</v>
      </c>
      <c r="D38" s="51">
        <v>5305</v>
      </c>
      <c r="E38" s="24"/>
      <c r="F38" s="24"/>
      <c r="G38" s="24"/>
      <c r="H38" s="24"/>
      <c r="I38" s="65"/>
      <c r="J38" s="24"/>
      <c r="K38" s="24"/>
      <c r="L38" s="24"/>
      <c r="M38" s="24"/>
      <c r="N38" s="24"/>
      <c r="O38" s="24"/>
      <c r="P38" s="36"/>
      <c r="Q38" s="24"/>
    </row>
    <row r="39" spans="1:19" s="25" customFormat="1" x14ac:dyDescent="0.25">
      <c r="A39" s="4" t="s">
        <v>68</v>
      </c>
      <c r="B39" s="4" t="s">
        <v>69</v>
      </c>
      <c r="C39" s="51">
        <v>1782500</v>
      </c>
      <c r="D39" s="51">
        <v>1782500</v>
      </c>
      <c r="E39" s="24">
        <v>136170.09</v>
      </c>
      <c r="F39" s="24">
        <v>121724.08</v>
      </c>
      <c r="G39" s="24">
        <v>107240.62</v>
      </c>
      <c r="H39" s="60">
        <v>109169.02</v>
      </c>
      <c r="I39" s="70">
        <v>110270.19</v>
      </c>
      <c r="J39" s="24">
        <v>112403.6</v>
      </c>
      <c r="K39" s="24"/>
      <c r="L39" s="24"/>
      <c r="M39" s="24"/>
      <c r="N39" s="24"/>
      <c r="O39" s="24"/>
      <c r="P39" s="24"/>
      <c r="Q39" s="24"/>
      <c r="R39" s="59"/>
      <c r="S39" s="59"/>
    </row>
    <row r="40" spans="1:19" s="25" customFormat="1" x14ac:dyDescent="0.25">
      <c r="A40" s="4" t="s">
        <v>70</v>
      </c>
      <c r="B40" s="4" t="s">
        <v>71</v>
      </c>
      <c r="C40" s="51">
        <v>5177530</v>
      </c>
      <c r="D40" s="51">
        <v>5177530</v>
      </c>
      <c r="E40" s="24">
        <v>425995.86</v>
      </c>
      <c r="F40" s="24">
        <v>336286.88</v>
      </c>
      <c r="G40" s="24">
        <v>444490.06</v>
      </c>
      <c r="H40" s="60">
        <v>344744.63</v>
      </c>
      <c r="I40" s="70">
        <v>347164.49</v>
      </c>
      <c r="J40" s="24">
        <v>344609.77</v>
      </c>
      <c r="K40" s="24"/>
      <c r="L40" s="24"/>
      <c r="M40" s="24"/>
      <c r="N40" s="24"/>
      <c r="O40" s="24"/>
      <c r="P40" s="24"/>
      <c r="Q40" s="24"/>
      <c r="R40" s="59"/>
      <c r="S40" s="59"/>
    </row>
    <row r="41" spans="1:19" s="25" customFormat="1" x14ac:dyDescent="0.25">
      <c r="A41" s="4" t="s">
        <v>72</v>
      </c>
      <c r="B41" s="4" t="s">
        <v>73</v>
      </c>
      <c r="C41" s="51">
        <v>2155560</v>
      </c>
      <c r="D41" s="51">
        <v>2155560</v>
      </c>
      <c r="E41" s="24">
        <v>128756.24</v>
      </c>
      <c r="F41" s="24">
        <v>134053.07</v>
      </c>
      <c r="G41" s="24">
        <v>119815.03999999999</v>
      </c>
      <c r="H41" s="24">
        <v>122097.99</v>
      </c>
      <c r="I41" s="70">
        <v>130936.98</v>
      </c>
      <c r="J41" s="24">
        <v>131839.98000000001</v>
      </c>
      <c r="K41" s="24"/>
      <c r="L41" s="24"/>
      <c r="M41" s="24"/>
      <c r="N41" s="24"/>
      <c r="O41" s="24"/>
      <c r="P41" s="24"/>
      <c r="Q41" s="11"/>
      <c r="R41" s="59"/>
      <c r="S41" s="59"/>
    </row>
    <row r="42" spans="1:19" s="25" customFormat="1" x14ac:dyDescent="0.25">
      <c r="A42" s="4" t="s">
        <v>74</v>
      </c>
      <c r="B42" s="4" t="s">
        <v>75</v>
      </c>
      <c r="C42" s="51">
        <v>28520</v>
      </c>
      <c r="D42" s="51">
        <v>34515</v>
      </c>
      <c r="E42" s="24">
        <v>2628</v>
      </c>
      <c r="F42" s="24">
        <v>1818</v>
      </c>
      <c r="G42" s="24">
        <v>1818</v>
      </c>
      <c r="H42" s="24"/>
      <c r="I42" s="24"/>
      <c r="J42" s="24">
        <v>3024</v>
      </c>
      <c r="K42" s="24"/>
      <c r="L42" s="24"/>
      <c r="M42" s="24"/>
      <c r="N42" s="24"/>
      <c r="O42" s="24"/>
      <c r="P42" s="24"/>
      <c r="Q42" s="11"/>
      <c r="R42" s="59"/>
    </row>
    <row r="43" spans="1:19" s="25" customFormat="1" x14ac:dyDescent="0.25">
      <c r="A43" s="4" t="s">
        <v>76</v>
      </c>
      <c r="B43" s="64" t="s">
        <v>77</v>
      </c>
      <c r="C43" s="51">
        <v>32959</v>
      </c>
      <c r="D43" s="51">
        <v>1362964</v>
      </c>
      <c r="E43" s="24">
        <v>2372</v>
      </c>
      <c r="F43" s="24">
        <v>2372</v>
      </c>
      <c r="G43" s="24">
        <v>105278.6</v>
      </c>
      <c r="H43" s="60">
        <v>2348</v>
      </c>
      <c r="I43" s="70">
        <v>2237</v>
      </c>
      <c r="J43" s="24">
        <v>2233</v>
      </c>
      <c r="K43" s="24"/>
      <c r="L43" s="24"/>
      <c r="M43" s="24"/>
      <c r="N43" s="24"/>
      <c r="O43" s="24"/>
      <c r="P43" s="24"/>
      <c r="Q43" s="24"/>
      <c r="R43" s="59"/>
    </row>
    <row r="44" spans="1:19" s="25" customFormat="1" ht="30" x14ac:dyDescent="0.2">
      <c r="A44" s="4" t="s">
        <v>78</v>
      </c>
      <c r="B44" s="4" t="s">
        <v>79</v>
      </c>
      <c r="C44" s="11">
        <v>0</v>
      </c>
      <c r="D44" s="11">
        <f>SUM(D45:D48)</f>
        <v>3001400</v>
      </c>
      <c r="E44" s="11"/>
      <c r="F44" s="11"/>
      <c r="G44" s="11"/>
      <c r="H44" s="11">
        <f>H48</f>
        <v>353646</v>
      </c>
      <c r="I44" s="11">
        <f>I48</f>
        <v>24780</v>
      </c>
      <c r="J44" s="11">
        <f>J48</f>
        <v>57501.4</v>
      </c>
      <c r="K44" s="11"/>
      <c r="L44" s="11"/>
      <c r="M44" s="11"/>
      <c r="N44" s="11"/>
      <c r="O44" s="11"/>
      <c r="P44" s="11"/>
      <c r="Q44" s="24"/>
      <c r="R44" s="59"/>
    </row>
    <row r="45" spans="1:19" s="25" customFormat="1" x14ac:dyDescent="0.2">
      <c r="A45" s="4" t="s">
        <v>80</v>
      </c>
      <c r="B45" s="4" t="s">
        <v>81</v>
      </c>
      <c r="C45" s="11">
        <v>0</v>
      </c>
      <c r="D45" s="11">
        <v>320000</v>
      </c>
      <c r="E45" s="11"/>
      <c r="F45" s="11"/>
      <c r="G45" s="11"/>
      <c r="H45" s="60"/>
      <c r="I45" s="11"/>
      <c r="J45" s="11"/>
      <c r="K45" s="11"/>
      <c r="L45" s="11"/>
      <c r="M45" s="11"/>
      <c r="N45" s="11"/>
      <c r="O45" s="11"/>
      <c r="P45" s="11"/>
      <c r="Q45" s="24"/>
    </row>
    <row r="46" spans="1:19" s="25" customFormat="1" x14ac:dyDescent="0.2">
      <c r="A46" s="4" t="s">
        <v>82</v>
      </c>
      <c r="B46" s="4" t="s">
        <v>83</v>
      </c>
      <c r="C46" s="11">
        <v>0</v>
      </c>
      <c r="D46" s="11">
        <v>1030000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24"/>
    </row>
    <row r="47" spans="1:19" s="25" customFormat="1" x14ac:dyDescent="0.2">
      <c r="A47" s="4" t="s">
        <v>84</v>
      </c>
      <c r="B47" s="4" t="s">
        <v>85</v>
      </c>
      <c r="C47" s="11">
        <v>0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24"/>
      <c r="R47" s="59"/>
    </row>
    <row r="48" spans="1:19" s="25" customFormat="1" ht="30" customHeight="1" x14ac:dyDescent="0.2">
      <c r="A48" s="4" t="s">
        <v>86</v>
      </c>
      <c r="B48" s="4" t="s">
        <v>87</v>
      </c>
      <c r="C48" s="11">
        <v>0</v>
      </c>
      <c r="D48" s="11">
        <v>1651400</v>
      </c>
      <c r="E48" s="11" t="s">
        <v>88</v>
      </c>
      <c r="F48" s="11"/>
      <c r="G48" s="11"/>
      <c r="H48" s="60">
        <v>353646</v>
      </c>
      <c r="I48" s="70">
        <v>24780</v>
      </c>
      <c r="J48" s="11">
        <v>57501.4</v>
      </c>
      <c r="K48" s="11"/>
      <c r="L48" s="11"/>
      <c r="M48" s="11"/>
      <c r="N48" s="11"/>
      <c r="O48" s="11"/>
      <c r="P48" s="11"/>
      <c r="Q48" s="24"/>
    </row>
    <row r="49" spans="1:18" s="25" customFormat="1" x14ac:dyDescent="0.2">
      <c r="A49" s="4" t="s">
        <v>89</v>
      </c>
      <c r="B49" s="4" t="s">
        <v>90</v>
      </c>
      <c r="C49" s="11">
        <v>0</v>
      </c>
      <c r="D49" s="11">
        <f>D50</f>
        <v>1040000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/>
      <c r="R49" s="62"/>
    </row>
    <row r="50" spans="1:18" s="25" customFormat="1" x14ac:dyDescent="0.2">
      <c r="A50" s="4" t="s">
        <v>414</v>
      </c>
      <c r="B50" s="4" t="s">
        <v>415</v>
      </c>
      <c r="C50" s="11"/>
      <c r="D50" s="11">
        <v>1040000</v>
      </c>
      <c r="E50" s="11"/>
      <c r="F50" s="11"/>
      <c r="G50" s="11"/>
      <c r="H50" s="11"/>
      <c r="I50" s="11"/>
      <c r="K50" s="11"/>
      <c r="L50" s="11"/>
      <c r="M50" s="11"/>
      <c r="N50" s="11"/>
      <c r="O50" s="11"/>
      <c r="P50" s="11"/>
      <c r="Q50" s="24"/>
      <c r="R50" s="62"/>
    </row>
    <row r="51" spans="1:18" s="25" customFormat="1" x14ac:dyDescent="0.2">
      <c r="A51" s="4" t="s">
        <v>91</v>
      </c>
      <c r="B51" s="4" t="s">
        <v>92</v>
      </c>
      <c r="C51" s="11">
        <v>0</v>
      </c>
      <c r="D51" s="11">
        <f>+D52+D53+D54</f>
        <v>381000</v>
      </c>
      <c r="E51" s="11"/>
      <c r="F51" s="11"/>
      <c r="G51" s="11"/>
      <c r="H51" s="11"/>
      <c r="I51" s="11">
        <f>+I52</f>
        <v>166000</v>
      </c>
      <c r="J51" s="11">
        <f>+J52</f>
        <v>25000</v>
      </c>
      <c r="K51" s="11"/>
      <c r="L51" s="11"/>
      <c r="M51" s="11"/>
      <c r="N51" s="11"/>
      <c r="O51" s="11"/>
      <c r="P51" s="11"/>
      <c r="Q51" s="24"/>
    </row>
    <row r="52" spans="1:18" s="25" customFormat="1" x14ac:dyDescent="0.2">
      <c r="A52" s="4" t="s">
        <v>93</v>
      </c>
      <c r="B52" s="4" t="s">
        <v>94</v>
      </c>
      <c r="C52" s="11"/>
      <c r="D52" s="11">
        <v>321000</v>
      </c>
      <c r="E52" s="11"/>
      <c r="F52" s="11"/>
      <c r="G52" s="11"/>
      <c r="H52" s="11"/>
      <c r="I52" s="70">
        <v>166000</v>
      </c>
      <c r="J52" s="11">
        <v>25000</v>
      </c>
      <c r="K52" s="11"/>
      <c r="L52" s="11"/>
      <c r="M52" s="11"/>
      <c r="N52" s="11"/>
      <c r="O52" s="11"/>
      <c r="P52" s="11"/>
      <c r="Q52" s="24"/>
    </row>
    <row r="53" spans="1:18" s="25" customFormat="1" x14ac:dyDescent="0.2">
      <c r="A53" s="1" t="s">
        <v>95</v>
      </c>
      <c r="B53" s="4" t="s">
        <v>96</v>
      </c>
      <c r="C53" s="11">
        <v>0</v>
      </c>
      <c r="D53" s="11">
        <v>0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/>
    </row>
    <row r="54" spans="1:18" s="25" customFormat="1" x14ac:dyDescent="0.2">
      <c r="A54" s="72" t="s">
        <v>97</v>
      </c>
      <c r="B54" s="72" t="s">
        <v>98</v>
      </c>
      <c r="C54" s="11"/>
      <c r="D54" s="11">
        <v>60000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/>
    </row>
    <row r="55" spans="1:18" s="25" customFormat="1" x14ac:dyDescent="0.2">
      <c r="A55" s="4" t="s">
        <v>99</v>
      </c>
      <c r="B55" s="4" t="s">
        <v>100</v>
      </c>
      <c r="C55" s="11">
        <v>0</v>
      </c>
      <c r="D55" s="11">
        <f>D56+D57+D58+D59+E59+D60+D62</f>
        <v>20936642.130000003</v>
      </c>
      <c r="E55" s="11">
        <f t="shared" ref="E55:J55" si="7">E56</f>
        <v>576281.53</v>
      </c>
      <c r="F55" s="11">
        <f t="shared" si="7"/>
        <v>890805.08</v>
      </c>
      <c r="G55" s="11">
        <f t="shared" si="7"/>
        <v>1496023.06</v>
      </c>
      <c r="H55" s="11">
        <f t="shared" si="7"/>
        <v>0</v>
      </c>
      <c r="I55" s="11">
        <f t="shared" si="7"/>
        <v>398308.96</v>
      </c>
      <c r="J55" s="11">
        <f t="shared" si="7"/>
        <v>65000</v>
      </c>
      <c r="K55" s="11"/>
      <c r="L55" s="11"/>
      <c r="M55" s="11"/>
      <c r="N55" s="11"/>
      <c r="O55" s="11"/>
      <c r="P55" s="11"/>
      <c r="Q55" s="11"/>
    </row>
    <row r="56" spans="1:18" s="25" customFormat="1" ht="30" x14ac:dyDescent="0.2">
      <c r="A56" s="4" t="s">
        <v>101</v>
      </c>
      <c r="B56" s="4" t="s">
        <v>102</v>
      </c>
      <c r="C56" s="11"/>
      <c r="D56" s="11">
        <v>14957047.029999999</v>
      </c>
      <c r="E56" s="11">
        <v>576281.53</v>
      </c>
      <c r="F56" s="11">
        <v>890805.08</v>
      </c>
      <c r="G56" s="11">
        <v>1496023.06</v>
      </c>
      <c r="H56" s="11"/>
      <c r="I56" s="70">
        <v>398308.96</v>
      </c>
      <c r="J56" s="11">
        <v>65000</v>
      </c>
      <c r="K56" s="11"/>
      <c r="L56" s="11"/>
      <c r="M56" s="11"/>
      <c r="N56" s="11"/>
      <c r="O56" s="11"/>
      <c r="P56" s="11"/>
      <c r="Q56" s="24"/>
    </row>
    <row r="57" spans="1:18" s="25" customFormat="1" x14ac:dyDescent="0.2">
      <c r="A57" s="4" t="s">
        <v>103</v>
      </c>
      <c r="B57" s="4" t="s">
        <v>104</v>
      </c>
      <c r="C57" s="11"/>
      <c r="D57" s="11">
        <v>1328500</v>
      </c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24"/>
    </row>
    <row r="58" spans="1:18" s="25" customFormat="1" x14ac:dyDescent="0.2">
      <c r="A58" s="4" t="s">
        <v>105</v>
      </c>
      <c r="B58" s="4" t="s">
        <v>106</v>
      </c>
      <c r="C58" s="11"/>
      <c r="D58" s="11">
        <v>497500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24"/>
    </row>
    <row r="59" spans="1:18" s="25" customFormat="1" ht="30" x14ac:dyDescent="0.2">
      <c r="A59" s="4" t="s">
        <v>107</v>
      </c>
      <c r="B59" s="4" t="s">
        <v>108</v>
      </c>
      <c r="C59" s="11">
        <v>0</v>
      </c>
      <c r="D59" s="11">
        <v>0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/>
    </row>
    <row r="60" spans="1:18" s="25" customFormat="1" ht="15" customHeight="1" x14ac:dyDescent="0.2">
      <c r="A60" s="4" t="s">
        <v>416</v>
      </c>
      <c r="B60" s="4" t="s">
        <v>417</v>
      </c>
      <c r="C60" s="11"/>
      <c r="D60" s="11">
        <v>163000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/>
    </row>
    <row r="61" spans="1:18" s="25" customFormat="1" x14ac:dyDescent="0.2">
      <c r="A61" s="4" t="s">
        <v>109</v>
      </c>
      <c r="B61" s="4" t="s">
        <v>110</v>
      </c>
      <c r="C61" s="11">
        <v>0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4"/>
    </row>
    <row r="62" spans="1:18" s="25" customFormat="1" x14ac:dyDescent="0.2">
      <c r="A62" s="4" t="s">
        <v>111</v>
      </c>
      <c r="B62" s="4" t="s">
        <v>112</v>
      </c>
      <c r="C62" s="11">
        <v>0</v>
      </c>
      <c r="D62" s="11">
        <v>3990595.1</v>
      </c>
      <c r="E62" s="11"/>
      <c r="F62" s="11"/>
      <c r="G62" s="11"/>
      <c r="H62" s="11"/>
      <c r="I62" s="60"/>
      <c r="J62" s="11"/>
      <c r="K62" s="11"/>
      <c r="L62" s="11"/>
      <c r="M62" s="11"/>
      <c r="N62" s="11"/>
      <c r="O62" s="11"/>
      <c r="P62" s="11"/>
      <c r="Q62" s="24"/>
    </row>
    <row r="63" spans="1:18" s="25" customFormat="1" x14ac:dyDescent="0.2">
      <c r="A63" s="4" t="s">
        <v>113</v>
      </c>
      <c r="B63" s="4" t="s">
        <v>114</v>
      </c>
      <c r="C63" s="11">
        <f t="shared" ref="C63" si="8">+C66</f>
        <v>828782566</v>
      </c>
      <c r="D63" s="11">
        <f>+D66+D64+D65+D67</f>
        <v>839775726.2299999</v>
      </c>
      <c r="E63" s="11">
        <f>E64+E65+E66+E67</f>
        <v>42102673.329999998</v>
      </c>
      <c r="F63" s="11">
        <f>F64+F65+F66+F67</f>
        <v>39034395.869999997</v>
      </c>
      <c r="G63" s="11">
        <f>G64+G65+G66+G67</f>
        <v>39111509.689999998</v>
      </c>
      <c r="H63" s="11">
        <f>H64+H65+H66+H67</f>
        <v>39061986.439999998</v>
      </c>
      <c r="I63" s="11">
        <f>I64+I65+I66+I67</f>
        <v>85984690.280000001</v>
      </c>
      <c r="J63" s="11">
        <v>61646048.909999996</v>
      </c>
      <c r="K63" s="11"/>
      <c r="L63" s="11"/>
      <c r="M63" s="11"/>
      <c r="N63" s="11"/>
      <c r="O63" s="11"/>
      <c r="P63" s="11"/>
      <c r="Q63" s="11"/>
    </row>
    <row r="64" spans="1:18" s="25" customFormat="1" ht="30" x14ac:dyDescent="0.2">
      <c r="A64" s="4" t="s">
        <v>115</v>
      </c>
      <c r="B64" s="4" t="s">
        <v>116</v>
      </c>
      <c r="C64" s="11"/>
      <c r="D64" s="11">
        <v>4231481.8899999997</v>
      </c>
      <c r="E64" s="11">
        <v>2188258.83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</row>
    <row r="65" spans="1:18" s="25" customFormat="1" x14ac:dyDescent="0.2">
      <c r="A65" s="4" t="s">
        <v>117</v>
      </c>
      <c r="B65" s="4" t="s">
        <v>118</v>
      </c>
      <c r="C65" s="11"/>
      <c r="D65" s="11">
        <v>1429661.31</v>
      </c>
      <c r="E65" s="11">
        <v>793710.49</v>
      </c>
      <c r="F65" s="11"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</row>
    <row r="66" spans="1:18" s="25" customFormat="1" x14ac:dyDescent="0.2">
      <c r="A66" s="4" t="s">
        <v>119</v>
      </c>
      <c r="B66" s="4" t="s">
        <v>120</v>
      </c>
      <c r="C66" s="11">
        <v>828782566</v>
      </c>
      <c r="D66" s="11">
        <v>833854666</v>
      </c>
      <c r="E66" s="11">
        <v>39004704.009999998</v>
      </c>
      <c r="F66" s="11">
        <v>39034395.869999997</v>
      </c>
      <c r="G66" s="11">
        <v>39111509.689999998</v>
      </c>
      <c r="H66" s="60">
        <v>39061986.439999998</v>
      </c>
      <c r="I66" s="70">
        <v>85984690.280000001</v>
      </c>
      <c r="J66" s="11">
        <v>61646048.909999996</v>
      </c>
      <c r="K66" s="11"/>
      <c r="L66" s="11"/>
      <c r="M66" s="11"/>
      <c r="N66" s="11"/>
      <c r="O66" s="11"/>
      <c r="P66" s="11"/>
      <c r="Q66" s="11"/>
      <c r="R66" s="56"/>
    </row>
    <row r="67" spans="1:18" s="25" customFormat="1" x14ac:dyDescent="0.2">
      <c r="A67" s="4" t="s">
        <v>121</v>
      </c>
      <c r="B67" s="4" t="s">
        <v>122</v>
      </c>
      <c r="C67" s="11"/>
      <c r="D67" s="11">
        <v>259917.03</v>
      </c>
      <c r="E67" s="11">
        <v>116000</v>
      </c>
      <c r="F67" s="11">
        <v>0</v>
      </c>
      <c r="G67" s="11"/>
      <c r="H67" s="60"/>
      <c r="I67" s="60"/>
      <c r="J67" s="11"/>
      <c r="K67" s="11"/>
      <c r="L67" s="11"/>
      <c r="M67" s="11"/>
      <c r="N67" s="11"/>
      <c r="O67" s="11"/>
      <c r="P67" s="11"/>
      <c r="Q67" s="11"/>
      <c r="R67" s="56"/>
    </row>
    <row r="68" spans="1:18" s="25" customFormat="1" ht="45" x14ac:dyDescent="0.2">
      <c r="A68" s="4" t="s">
        <v>123</v>
      </c>
      <c r="B68" s="4" t="s">
        <v>124</v>
      </c>
      <c r="C68" s="11">
        <v>0</v>
      </c>
      <c r="D68" s="11">
        <f>D77+D75+D69+D72+D70+D71+D73</f>
        <v>16091012.9</v>
      </c>
      <c r="E68" s="11"/>
      <c r="F68" s="11"/>
      <c r="G68" s="11"/>
      <c r="H68" s="41"/>
      <c r="I68" s="11">
        <f>I69+I70+I71+I72+I73+I75</f>
        <v>442858</v>
      </c>
      <c r="J68" s="11">
        <f>J69+J70+J71+J72+J73+J75</f>
        <v>1312085.8799999999</v>
      </c>
      <c r="K68" s="11"/>
      <c r="L68" s="11"/>
      <c r="M68" s="11"/>
      <c r="N68" s="11"/>
      <c r="O68" s="11"/>
      <c r="P68" s="11"/>
      <c r="Q68" s="11"/>
    </row>
    <row r="69" spans="1:18" s="25" customFormat="1" ht="30" x14ac:dyDescent="0.2">
      <c r="A69" s="4" t="s">
        <v>125</v>
      </c>
      <c r="B69" s="4" t="s">
        <v>126</v>
      </c>
      <c r="C69" s="11">
        <v>0</v>
      </c>
      <c r="D69" s="11">
        <v>75000</v>
      </c>
      <c r="E69" s="11"/>
      <c r="F69" s="11"/>
      <c r="G69" s="11"/>
      <c r="H69" s="63"/>
      <c r="I69" s="71">
        <v>25000</v>
      </c>
      <c r="J69" s="11"/>
      <c r="K69" s="11"/>
      <c r="L69" s="11"/>
      <c r="M69" s="11"/>
      <c r="N69" s="11"/>
      <c r="O69" s="11"/>
      <c r="P69" s="11"/>
      <c r="Q69" s="11"/>
      <c r="R69" s="59"/>
    </row>
    <row r="70" spans="1:18" s="25" customFormat="1" ht="30" x14ac:dyDescent="0.2">
      <c r="A70" s="4" t="s">
        <v>127</v>
      </c>
      <c r="B70" s="4" t="s">
        <v>128</v>
      </c>
      <c r="C70" s="11">
        <v>0</v>
      </c>
      <c r="D70" s="11">
        <v>3559930</v>
      </c>
      <c r="E70" s="11"/>
      <c r="F70" s="11"/>
      <c r="G70" s="11"/>
      <c r="H70" s="41"/>
      <c r="I70" s="41"/>
      <c r="J70" s="11"/>
      <c r="K70" s="11"/>
      <c r="L70" s="11"/>
      <c r="M70" s="11"/>
      <c r="N70" s="11"/>
      <c r="O70" s="11"/>
      <c r="P70" s="11"/>
      <c r="Q70" s="11"/>
    </row>
    <row r="71" spans="1:18" s="25" customFormat="1" ht="30" x14ac:dyDescent="0.2">
      <c r="A71" s="4" t="s">
        <v>129</v>
      </c>
      <c r="B71" s="4" t="s">
        <v>130</v>
      </c>
      <c r="C71" s="11">
        <v>0</v>
      </c>
      <c r="D71" s="11">
        <v>345000</v>
      </c>
      <c r="E71" s="11"/>
      <c r="F71" s="11"/>
      <c r="G71" s="11"/>
      <c r="H71" s="41"/>
      <c r="I71" s="41"/>
      <c r="J71" s="11"/>
      <c r="K71" s="11"/>
      <c r="L71" s="11"/>
      <c r="M71" s="11"/>
      <c r="N71" s="11"/>
      <c r="O71" s="11"/>
      <c r="P71" s="11"/>
      <c r="Q71" s="11"/>
    </row>
    <row r="72" spans="1:18" s="25" customFormat="1" ht="30" x14ac:dyDescent="0.2">
      <c r="A72" s="4" t="s">
        <v>131</v>
      </c>
      <c r="B72" s="4" t="s">
        <v>132</v>
      </c>
      <c r="C72" s="11">
        <v>0</v>
      </c>
      <c r="D72" s="11">
        <v>0</v>
      </c>
      <c r="E72" s="11"/>
      <c r="F72" s="11"/>
      <c r="G72" s="11"/>
      <c r="H72" s="54"/>
      <c r="I72" s="54"/>
      <c r="J72" s="11"/>
      <c r="K72" s="56"/>
      <c r="L72" s="11"/>
      <c r="M72" s="11"/>
      <c r="N72" s="11"/>
      <c r="O72" s="11"/>
      <c r="P72" s="11"/>
      <c r="Q72" s="11"/>
    </row>
    <row r="73" spans="1:18" s="25" customFormat="1" ht="30" x14ac:dyDescent="0.2">
      <c r="A73" s="4" t="s">
        <v>133</v>
      </c>
      <c r="B73" s="4" t="s">
        <v>134</v>
      </c>
      <c r="C73" s="11">
        <v>0</v>
      </c>
      <c r="D73" s="11">
        <v>5244000</v>
      </c>
      <c r="E73" s="11"/>
      <c r="F73" s="11"/>
      <c r="G73" s="11"/>
      <c r="H73" s="41"/>
      <c r="I73" s="71">
        <v>417858</v>
      </c>
      <c r="J73" s="11">
        <v>1312085.8799999999</v>
      </c>
      <c r="K73" s="11"/>
      <c r="L73" s="11"/>
      <c r="M73" s="11"/>
      <c r="N73" s="11"/>
      <c r="O73" s="11"/>
      <c r="P73" s="11"/>
      <c r="Q73" s="11"/>
    </row>
    <row r="74" spans="1:18" s="25" customFormat="1" ht="30" x14ac:dyDescent="0.2">
      <c r="A74" s="4" t="s">
        <v>135</v>
      </c>
      <c r="B74" s="4" t="s">
        <v>136</v>
      </c>
      <c r="C74" s="11">
        <v>0</v>
      </c>
      <c r="D74" s="11">
        <v>0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8" s="68" customFormat="1" ht="45" customHeight="1" x14ac:dyDescent="0.25">
      <c r="A75" s="66" t="s">
        <v>137</v>
      </c>
      <c r="B75" s="66" t="s">
        <v>138</v>
      </c>
      <c r="C75" s="53">
        <v>0</v>
      </c>
      <c r="D75" s="11">
        <v>4663652.9000000004</v>
      </c>
      <c r="E75" s="53"/>
      <c r="F75" s="53"/>
      <c r="G75" s="53"/>
      <c r="H75" s="67"/>
      <c r="I75" s="70"/>
      <c r="J75" s="53"/>
      <c r="K75" s="53"/>
      <c r="L75" s="53"/>
      <c r="M75" s="53"/>
      <c r="N75" s="53"/>
      <c r="O75" s="53"/>
      <c r="P75" s="53"/>
      <c r="Q75" s="53"/>
    </row>
    <row r="76" spans="1:18" s="25" customFormat="1" ht="30" x14ac:dyDescent="0.2">
      <c r="A76" s="4" t="s">
        <v>139</v>
      </c>
      <c r="B76" s="4" t="s">
        <v>140</v>
      </c>
      <c r="C76" s="11">
        <v>0</v>
      </c>
      <c r="D76" s="11">
        <v>0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8" s="68" customFormat="1" ht="30" x14ac:dyDescent="0.25">
      <c r="A77" s="66" t="s">
        <v>141</v>
      </c>
      <c r="B77" s="66" t="s">
        <v>142</v>
      </c>
      <c r="C77" s="53">
        <v>0</v>
      </c>
      <c r="D77" s="11">
        <v>2203430</v>
      </c>
      <c r="E77" s="53"/>
      <c r="F77" s="53"/>
      <c r="G77" s="53"/>
      <c r="H77" s="67"/>
      <c r="I77" s="53"/>
      <c r="J77" s="53"/>
      <c r="K77" s="53"/>
      <c r="L77" s="53"/>
      <c r="M77" s="53"/>
      <c r="N77" s="53"/>
      <c r="O77" s="53"/>
      <c r="P77" s="53"/>
      <c r="Q77" s="53"/>
    </row>
    <row r="78" spans="1:18" s="25" customFormat="1" ht="30" x14ac:dyDescent="0.2">
      <c r="A78" s="4" t="s">
        <v>143</v>
      </c>
      <c r="B78" s="4" t="s">
        <v>144</v>
      </c>
      <c r="C78" s="11">
        <v>0</v>
      </c>
      <c r="D78" s="11">
        <v>0</v>
      </c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8" s="25" customFormat="1" ht="30" x14ac:dyDescent="0.2">
      <c r="A79" s="4" t="s">
        <v>145</v>
      </c>
      <c r="B79" s="4" t="s">
        <v>146</v>
      </c>
      <c r="C79" s="11">
        <v>0</v>
      </c>
      <c r="D79" s="11">
        <f>D80++D87+D90+D91+D81+D93+D92+D82+D83+D84+D89+D85+D86+D88</f>
        <v>170979133.29999998</v>
      </c>
      <c r="E79" s="11">
        <f>E80+E81+E87+E90</f>
        <v>7726079.1200000001</v>
      </c>
      <c r="F79" s="11">
        <f>F80+F81+F87+F90</f>
        <v>818151.27</v>
      </c>
      <c r="G79" s="11">
        <f>G80+G81+G87+G90</f>
        <v>27005086.66</v>
      </c>
      <c r="H79" s="11">
        <f>H80+H81+H87+H90+H82</f>
        <v>10186001.100000001</v>
      </c>
      <c r="I79" s="11">
        <f>I80+I81+I87+I90+I82+I86</f>
        <v>14411902.279999999</v>
      </c>
      <c r="J79" s="11">
        <f>J80+J81+J87+J90+J82+J86+J84</f>
        <v>11742973.98</v>
      </c>
      <c r="K79" s="11"/>
      <c r="L79" s="11"/>
      <c r="M79" s="11"/>
      <c r="N79" s="11"/>
      <c r="O79" s="11"/>
      <c r="P79" s="11"/>
      <c r="Q79" s="11"/>
    </row>
    <row r="80" spans="1:18" s="25" customFormat="1" x14ac:dyDescent="0.2">
      <c r="A80" s="4" t="s">
        <v>147</v>
      </c>
      <c r="B80" s="4" t="s">
        <v>148</v>
      </c>
      <c r="C80" s="11"/>
      <c r="D80" s="11">
        <v>127338089.61</v>
      </c>
      <c r="E80" s="11">
        <v>6930262.5099999998</v>
      </c>
      <c r="F80" s="11">
        <v>615351.27</v>
      </c>
      <c r="G80" s="11">
        <v>26756993.620000001</v>
      </c>
      <c r="H80" s="11">
        <v>10161937.300000001</v>
      </c>
      <c r="I80" s="70">
        <v>12790541.6</v>
      </c>
      <c r="J80" s="11">
        <v>11017364.92</v>
      </c>
      <c r="K80" s="11"/>
      <c r="L80" s="11"/>
      <c r="M80" s="11"/>
      <c r="N80" s="11"/>
      <c r="O80" s="11"/>
      <c r="P80" s="11"/>
      <c r="Q80" s="11"/>
    </row>
    <row r="81" spans="1:18" s="25" customFormat="1" ht="30" x14ac:dyDescent="0.2">
      <c r="A81" s="4" t="s">
        <v>149</v>
      </c>
      <c r="B81" s="4" t="s">
        <v>150</v>
      </c>
      <c r="C81" s="11"/>
      <c r="D81" s="11">
        <v>6868130</v>
      </c>
      <c r="E81" s="11">
        <v>259200</v>
      </c>
      <c r="F81" s="11">
        <v>186300</v>
      </c>
      <c r="G81" s="11">
        <v>216732.24</v>
      </c>
      <c r="H81" s="11"/>
      <c r="I81" s="70">
        <v>399243.6</v>
      </c>
      <c r="J81" s="11"/>
      <c r="K81" s="11"/>
      <c r="L81" s="11"/>
      <c r="M81" s="11"/>
      <c r="N81" s="11"/>
      <c r="O81" s="11"/>
      <c r="P81" s="11"/>
      <c r="Q81" s="11"/>
    </row>
    <row r="82" spans="1:18" s="25" customFormat="1" x14ac:dyDescent="0.2">
      <c r="A82" s="4" t="s">
        <v>151</v>
      </c>
      <c r="B82" s="4" t="s">
        <v>152</v>
      </c>
      <c r="C82" s="11">
        <v>0</v>
      </c>
      <c r="D82" s="11">
        <v>1200000</v>
      </c>
      <c r="E82" s="11"/>
      <c r="F82" s="11"/>
      <c r="G82" s="11"/>
      <c r="H82" s="11">
        <v>7563.8</v>
      </c>
      <c r="I82" s="70">
        <v>228920</v>
      </c>
      <c r="J82" s="11"/>
      <c r="K82" s="11"/>
      <c r="L82" s="11"/>
      <c r="M82" s="11"/>
      <c r="N82" s="11"/>
      <c r="O82" s="11"/>
      <c r="P82" s="11"/>
      <c r="Q82" s="11"/>
    </row>
    <row r="83" spans="1:18" s="25" customFormat="1" x14ac:dyDescent="0.2">
      <c r="A83" s="4" t="s">
        <v>153</v>
      </c>
      <c r="B83" s="4" t="s">
        <v>154</v>
      </c>
      <c r="C83" s="11">
        <v>0</v>
      </c>
      <c r="D83" s="11">
        <v>805980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</row>
    <row r="84" spans="1:18" s="25" customFormat="1" x14ac:dyDescent="0.2">
      <c r="A84" s="4" t="s">
        <v>155</v>
      </c>
      <c r="B84" s="4" t="s">
        <v>156</v>
      </c>
      <c r="C84" s="11">
        <v>0</v>
      </c>
      <c r="D84" s="11">
        <v>100000</v>
      </c>
      <c r="E84" s="11"/>
      <c r="F84" s="11"/>
      <c r="G84" s="11"/>
      <c r="H84" s="11"/>
      <c r="I84" s="11"/>
      <c r="J84" s="11">
        <v>92000</v>
      </c>
      <c r="K84" s="11"/>
      <c r="L84" s="11"/>
      <c r="M84" s="11"/>
      <c r="N84" s="11"/>
      <c r="O84" s="11"/>
      <c r="P84" s="11"/>
      <c r="Q84" s="11"/>
    </row>
    <row r="85" spans="1:18" s="25" customFormat="1" x14ac:dyDescent="0.2">
      <c r="A85" s="4" t="s">
        <v>157</v>
      </c>
      <c r="B85" s="4" t="s">
        <v>158</v>
      </c>
      <c r="C85" s="11">
        <v>0</v>
      </c>
      <c r="D85" s="11">
        <v>25000</v>
      </c>
      <c r="E85" s="11"/>
      <c r="F85" s="11"/>
      <c r="G85" s="11"/>
      <c r="H85" s="60"/>
      <c r="I85" s="60"/>
      <c r="J85" s="11"/>
      <c r="K85" s="11"/>
      <c r="L85" s="11"/>
      <c r="M85" s="11"/>
      <c r="N85" s="11"/>
      <c r="O85" s="11"/>
      <c r="P85" s="11"/>
      <c r="Q85" s="11"/>
      <c r="R85" s="59"/>
    </row>
    <row r="86" spans="1:18" s="25" customFormat="1" x14ac:dyDescent="0.2">
      <c r="A86" s="4" t="s">
        <v>159</v>
      </c>
      <c r="B86" s="4" t="s">
        <v>160</v>
      </c>
      <c r="C86" s="11"/>
      <c r="D86" s="11">
        <v>305000</v>
      </c>
      <c r="E86" s="11"/>
      <c r="F86" s="11"/>
      <c r="G86" s="11"/>
      <c r="H86" s="60"/>
      <c r="I86" s="70">
        <v>615201.55000000005</v>
      </c>
      <c r="J86" s="11">
        <v>617109.06000000006</v>
      </c>
      <c r="K86" s="11"/>
      <c r="L86" s="11"/>
      <c r="M86" s="11"/>
      <c r="N86" s="11"/>
      <c r="O86" s="11"/>
      <c r="P86" s="11"/>
      <c r="Q86" s="11"/>
    </row>
    <row r="87" spans="1:18" s="25" customFormat="1" x14ac:dyDescent="0.2">
      <c r="A87" s="4" t="s">
        <v>161</v>
      </c>
      <c r="B87" s="4" t="s">
        <v>162</v>
      </c>
      <c r="C87" s="11">
        <v>0</v>
      </c>
      <c r="D87" s="11">
        <v>2315457.44</v>
      </c>
      <c r="E87" s="11">
        <v>497457.42</v>
      </c>
      <c r="F87" s="11">
        <v>0</v>
      </c>
      <c r="G87" s="11"/>
      <c r="H87" s="11"/>
      <c r="I87" s="70">
        <v>361495.53</v>
      </c>
      <c r="J87" s="11"/>
      <c r="K87" s="11"/>
      <c r="L87" s="11"/>
      <c r="M87" s="11"/>
      <c r="N87" s="11"/>
      <c r="O87" s="11"/>
      <c r="P87" s="11"/>
      <c r="Q87" s="11"/>
    </row>
    <row r="88" spans="1:18" s="25" customFormat="1" x14ac:dyDescent="0.2">
      <c r="A88" s="4" t="s">
        <v>163</v>
      </c>
      <c r="B88" s="4" t="s">
        <v>164</v>
      </c>
      <c r="C88" s="11">
        <v>0</v>
      </c>
      <c r="D88" s="11">
        <v>14640000</v>
      </c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18" s="25" customFormat="1" x14ac:dyDescent="0.2">
      <c r="A89" s="4" t="s">
        <v>165</v>
      </c>
      <c r="B89" s="4" t="s">
        <v>166</v>
      </c>
      <c r="C89" s="11">
        <v>0</v>
      </c>
      <c r="D89" s="11">
        <v>4476272</v>
      </c>
      <c r="E89" s="11"/>
      <c r="F89" s="11"/>
      <c r="G89" s="11"/>
      <c r="H89" s="11"/>
      <c r="I89" s="60"/>
      <c r="J89" s="11"/>
      <c r="K89" s="11"/>
      <c r="L89" s="11"/>
      <c r="M89" s="11"/>
      <c r="N89" s="11"/>
      <c r="O89" s="11"/>
      <c r="P89" s="11"/>
      <c r="Q89" s="11"/>
    </row>
    <row r="90" spans="1:18" s="25" customFormat="1" ht="30" x14ac:dyDescent="0.2">
      <c r="A90" s="4" t="s">
        <v>167</v>
      </c>
      <c r="B90" s="4" t="s">
        <v>168</v>
      </c>
      <c r="C90" s="11">
        <v>0</v>
      </c>
      <c r="D90" s="11">
        <v>5061411.12</v>
      </c>
      <c r="E90" s="11">
        <v>39159.19</v>
      </c>
      <c r="F90" s="11">
        <v>16500</v>
      </c>
      <c r="G90" s="11">
        <v>31360.799999999999</v>
      </c>
      <c r="H90" s="11">
        <v>16500</v>
      </c>
      <c r="I90" s="11">
        <v>16500</v>
      </c>
      <c r="J90" s="11">
        <v>16500</v>
      </c>
      <c r="K90" s="11"/>
      <c r="L90" s="11"/>
      <c r="M90" s="11"/>
      <c r="N90" s="11"/>
      <c r="O90" s="11"/>
      <c r="P90" s="11"/>
      <c r="Q90" s="11"/>
    </row>
    <row r="91" spans="1:18" s="25" customFormat="1" x14ac:dyDescent="0.2">
      <c r="A91" s="4" t="s">
        <v>169</v>
      </c>
      <c r="B91" s="4" t="s">
        <v>170</v>
      </c>
      <c r="C91" s="11">
        <v>0</v>
      </c>
      <c r="D91" s="11">
        <v>7708793.1299999999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8" s="25" customFormat="1" x14ac:dyDescent="0.2">
      <c r="A92" s="4" t="s">
        <v>171</v>
      </c>
      <c r="B92" s="4" t="s">
        <v>172</v>
      </c>
      <c r="C92" s="11"/>
      <c r="D92" s="11">
        <v>6000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8" s="25" customFormat="1" x14ac:dyDescent="0.2">
      <c r="A93" s="4" t="s">
        <v>173</v>
      </c>
      <c r="B93" s="4" t="s">
        <v>174</v>
      </c>
      <c r="C93" s="11"/>
      <c r="D93" s="11">
        <v>129000</v>
      </c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</row>
    <row r="94" spans="1:18" s="25" customFormat="1" x14ac:dyDescent="0.2">
      <c r="A94" s="4" t="s">
        <v>175</v>
      </c>
      <c r="B94" s="4" t="s">
        <v>176</v>
      </c>
      <c r="C94" s="11">
        <v>0</v>
      </c>
      <c r="D94" s="11">
        <f>D96+D97+D95</f>
        <v>11417907.01</v>
      </c>
      <c r="E94" s="11"/>
      <c r="F94" s="11"/>
      <c r="G94" s="11"/>
      <c r="H94" s="11"/>
      <c r="I94" s="11">
        <f>+I96+I97</f>
        <v>1581048.92</v>
      </c>
      <c r="J94" s="11">
        <v>637500.03</v>
      </c>
      <c r="K94" s="11"/>
      <c r="L94" s="11"/>
      <c r="M94" s="11"/>
      <c r="N94" s="11"/>
      <c r="O94" s="11"/>
      <c r="P94" s="11"/>
      <c r="Q94" s="11"/>
    </row>
    <row r="95" spans="1:18" s="25" customFormat="1" x14ac:dyDescent="0.2">
      <c r="A95" s="4" t="s">
        <v>418</v>
      </c>
      <c r="B95" s="4" t="s">
        <v>419</v>
      </c>
      <c r="C95" s="11"/>
      <c r="D95" s="11">
        <v>167500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</row>
    <row r="96" spans="1:18" s="25" customFormat="1" x14ac:dyDescent="0.2">
      <c r="A96" s="4" t="s">
        <v>177</v>
      </c>
      <c r="B96" s="4" t="s">
        <v>178</v>
      </c>
      <c r="C96" s="11">
        <v>0</v>
      </c>
      <c r="D96" s="11">
        <v>6081959.4100000001</v>
      </c>
      <c r="E96" s="11"/>
      <c r="F96" s="11"/>
      <c r="G96" s="11"/>
      <c r="H96" s="60"/>
      <c r="I96" s="70">
        <v>1284984.92</v>
      </c>
      <c r="J96" s="11">
        <v>447500.03</v>
      </c>
      <c r="K96" s="11"/>
      <c r="L96" s="11"/>
      <c r="M96" s="11"/>
      <c r="N96" s="11"/>
      <c r="O96" s="11"/>
      <c r="P96" s="11"/>
      <c r="Q96" s="11"/>
    </row>
    <row r="97" spans="1:19" s="25" customFormat="1" x14ac:dyDescent="0.2">
      <c r="A97" s="4" t="s">
        <v>179</v>
      </c>
      <c r="B97" s="4" t="s">
        <v>180</v>
      </c>
      <c r="C97" s="11">
        <v>0</v>
      </c>
      <c r="D97" s="11">
        <v>5168447.5999999996</v>
      </c>
      <c r="E97" s="11"/>
      <c r="F97" s="11"/>
      <c r="G97" s="11"/>
      <c r="H97" s="11"/>
      <c r="I97" s="70">
        <v>296064</v>
      </c>
      <c r="J97" s="11">
        <v>190000</v>
      </c>
      <c r="K97" s="11"/>
      <c r="L97" s="11"/>
      <c r="M97" s="11"/>
      <c r="N97" s="11"/>
      <c r="O97" s="11"/>
      <c r="P97" s="11"/>
      <c r="Q97" s="11"/>
    </row>
    <row r="98" spans="1:19" s="22" customFormat="1" x14ac:dyDescent="0.2">
      <c r="A98" s="33">
        <v>2.2999999999999998</v>
      </c>
      <c r="B98" s="34" t="s">
        <v>181</v>
      </c>
      <c r="C98" s="35">
        <f>+C122+C111+C132+C103+C106</f>
        <v>14635000</v>
      </c>
      <c r="D98" s="35">
        <f>D99+D103+D106+D111+D113+D122+D132+D116</f>
        <v>30923325.640000001</v>
      </c>
      <c r="E98" s="35">
        <f>+E99+E103+E106+E116+E122+E131+E132+E111</f>
        <v>515100</v>
      </c>
      <c r="F98" s="35">
        <f>+F99+F103+F106+F116+F122+F131+F132+F111</f>
        <v>504700</v>
      </c>
      <c r="G98" s="35">
        <f>+G99+G103+G106+G116+G122+G131+G132+G111+G105+G113</f>
        <v>2293366.16</v>
      </c>
      <c r="H98" s="35">
        <f>+H99+H103+H106+H116+H122+H131+H132+H111+H113</f>
        <v>1832597.2</v>
      </c>
      <c r="I98" s="35">
        <f>+I99+I103+I106+I116+I122+I131+I132+I111+I113</f>
        <v>2376637.7800000003</v>
      </c>
      <c r="J98" s="35">
        <f>+J99+J103+J106+J116+J122+J131+J132+J111+J113</f>
        <v>1186840.3900000001</v>
      </c>
      <c r="K98" s="35">
        <f t="shared" ref="K98:M98" si="9">+K99+K103+K106+K116+K122+K131+K132+K111+K113</f>
        <v>0</v>
      </c>
      <c r="L98" s="35">
        <f t="shared" si="9"/>
        <v>0</v>
      </c>
      <c r="M98" s="35">
        <f t="shared" si="9"/>
        <v>0</v>
      </c>
      <c r="N98" s="35">
        <f>+N99+N103+N106+N116+N122+N131+N132+N111+N113+N105</f>
        <v>0</v>
      </c>
      <c r="O98" s="35">
        <f>+O99+O103+O106+O116+O122+O131+O132+O111+O113</f>
        <v>0</v>
      </c>
      <c r="P98" s="35">
        <f>+P99+P103+P106+P116+P122+P131+P132+P111+P113+P108+P109+P112+P114</f>
        <v>0</v>
      </c>
      <c r="Q98" s="30">
        <f>SUM(E98:I98)+J98</f>
        <v>8709241.5300000012</v>
      </c>
      <c r="S98" s="23"/>
    </row>
    <row r="99" spans="1:19" s="25" customFormat="1" ht="30" x14ac:dyDescent="0.2">
      <c r="A99" s="4" t="s">
        <v>182</v>
      </c>
      <c r="B99" s="4" t="s">
        <v>183</v>
      </c>
      <c r="C99" s="11">
        <f>+C102+C100</f>
        <v>0</v>
      </c>
      <c r="D99" s="11">
        <f>+D102+D100+D101</f>
        <v>1499500</v>
      </c>
      <c r="E99" s="24"/>
      <c r="F99" s="24"/>
      <c r="G99" s="24"/>
      <c r="H99" s="24"/>
      <c r="I99" s="24">
        <f>+I102</f>
        <v>69380.800000000003</v>
      </c>
      <c r="J99" s="24">
        <f>+J102+J100</f>
        <v>141183.62</v>
      </c>
      <c r="K99" s="11"/>
      <c r="L99" s="11"/>
      <c r="M99" s="11"/>
      <c r="N99" s="11"/>
      <c r="O99" s="11"/>
      <c r="P99" s="11"/>
      <c r="Q99" s="11"/>
      <c r="S99" s="59"/>
    </row>
    <row r="100" spans="1:19" s="25" customFormat="1" x14ac:dyDescent="0.2">
      <c r="A100" s="4" t="s">
        <v>184</v>
      </c>
      <c r="B100" s="4" t="s">
        <v>185</v>
      </c>
      <c r="C100" s="11">
        <v>0</v>
      </c>
      <c r="D100" s="11">
        <v>861500</v>
      </c>
      <c r="E100" s="24"/>
      <c r="F100" s="24"/>
      <c r="G100" s="24"/>
      <c r="H100" s="24"/>
      <c r="I100" s="24"/>
      <c r="J100" s="24">
        <v>121999.52</v>
      </c>
      <c r="K100" s="11"/>
      <c r="L100" s="11"/>
      <c r="M100" s="11"/>
      <c r="N100" s="11"/>
      <c r="O100" s="11"/>
      <c r="P100" s="11"/>
      <c r="Q100" s="11"/>
      <c r="R100" s="59"/>
    </row>
    <row r="101" spans="1:19" s="25" customFormat="1" x14ac:dyDescent="0.2">
      <c r="A101" s="4" t="s">
        <v>186</v>
      </c>
      <c r="B101" s="4" t="s">
        <v>187</v>
      </c>
      <c r="C101" s="11"/>
      <c r="D101" s="11">
        <v>303121.8</v>
      </c>
      <c r="E101" s="24"/>
      <c r="F101" s="24"/>
      <c r="G101" s="24"/>
      <c r="H101" s="24"/>
      <c r="I101" s="24"/>
      <c r="J101" s="24"/>
      <c r="K101" s="11"/>
      <c r="L101" s="11"/>
      <c r="M101" s="11"/>
      <c r="N101" s="11"/>
      <c r="O101" s="11"/>
      <c r="P101" s="11"/>
      <c r="Q101" s="11"/>
      <c r="R101" s="59"/>
    </row>
    <row r="102" spans="1:19" s="25" customFormat="1" x14ac:dyDescent="0.2">
      <c r="A102" s="4" t="s">
        <v>188</v>
      </c>
      <c r="B102" s="4" t="s">
        <v>189</v>
      </c>
      <c r="C102" s="11">
        <v>0</v>
      </c>
      <c r="D102" s="11">
        <v>334878.2</v>
      </c>
      <c r="E102" s="24"/>
      <c r="F102" s="24"/>
      <c r="G102" s="24"/>
      <c r="H102" s="60"/>
      <c r="I102" s="70">
        <v>69380.800000000003</v>
      </c>
      <c r="J102" s="24">
        <v>19184.099999999999</v>
      </c>
      <c r="K102" s="11"/>
      <c r="L102" s="11"/>
      <c r="M102" s="11"/>
      <c r="N102" s="11"/>
      <c r="O102" s="11"/>
      <c r="P102" s="11"/>
      <c r="Q102" s="11"/>
      <c r="R102" s="62"/>
    </row>
    <row r="103" spans="1:19" s="25" customFormat="1" x14ac:dyDescent="0.2">
      <c r="A103" s="4" t="s">
        <v>190</v>
      </c>
      <c r="B103" s="4" t="s">
        <v>191</v>
      </c>
      <c r="C103" s="11">
        <f>+C105+C104</f>
        <v>87500</v>
      </c>
      <c r="D103" s="11">
        <f>+D105+D104</f>
        <v>1960020</v>
      </c>
      <c r="E103" s="24">
        <f>D98-30923325.64</f>
        <v>0</v>
      </c>
      <c r="F103" s="24"/>
      <c r="G103" s="24">
        <v>29570.799999999999</v>
      </c>
      <c r="H103" s="24">
        <f>H104</f>
        <v>7670</v>
      </c>
      <c r="I103" s="24">
        <f t="shared" ref="I103:Q103" si="10">I104</f>
        <v>11419.98</v>
      </c>
      <c r="J103" s="24">
        <f>J105</f>
        <v>332288</v>
      </c>
      <c r="K103" s="24">
        <f t="shared" si="10"/>
        <v>0</v>
      </c>
      <c r="L103" s="24">
        <f t="shared" si="10"/>
        <v>0</v>
      </c>
      <c r="M103" s="24">
        <f t="shared" si="10"/>
        <v>0</v>
      </c>
      <c r="N103" s="24">
        <f t="shared" si="10"/>
        <v>0</v>
      </c>
      <c r="O103" s="24">
        <f t="shared" si="10"/>
        <v>0</v>
      </c>
      <c r="P103" s="24">
        <f t="shared" si="10"/>
        <v>0</v>
      </c>
      <c r="Q103" s="24">
        <f t="shared" si="10"/>
        <v>0</v>
      </c>
    </row>
    <row r="104" spans="1:19" s="25" customFormat="1" x14ac:dyDescent="0.2">
      <c r="A104" s="4" t="s">
        <v>192</v>
      </c>
      <c r="B104" s="4" t="s">
        <v>193</v>
      </c>
      <c r="C104" s="11">
        <v>12500</v>
      </c>
      <c r="D104" s="11">
        <v>130520</v>
      </c>
      <c r="E104" s="24"/>
      <c r="F104" s="24"/>
      <c r="G104" s="24"/>
      <c r="H104" s="24">
        <v>7670</v>
      </c>
      <c r="I104" s="70">
        <v>11419.98</v>
      </c>
      <c r="J104" s="24"/>
      <c r="K104" s="61"/>
      <c r="L104" s="11"/>
      <c r="M104" s="24"/>
      <c r="N104" s="11"/>
      <c r="O104" s="11"/>
      <c r="P104" s="24"/>
      <c r="Q104" s="24"/>
    </row>
    <row r="105" spans="1:19" s="25" customFormat="1" x14ac:dyDescent="0.2">
      <c r="A105" s="4" t="s">
        <v>194</v>
      </c>
      <c r="B105" s="4" t="s">
        <v>195</v>
      </c>
      <c r="C105" s="11">
        <v>75000</v>
      </c>
      <c r="D105" s="11">
        <v>1829500</v>
      </c>
      <c r="E105" s="24"/>
      <c r="F105" s="24"/>
      <c r="G105" s="24"/>
      <c r="H105" s="60"/>
      <c r="I105" s="24"/>
      <c r="J105" s="24">
        <v>332288</v>
      </c>
      <c r="K105" s="11"/>
      <c r="L105" s="11"/>
      <c r="M105" s="11"/>
      <c r="N105" s="24"/>
      <c r="O105" s="24"/>
      <c r="P105" s="24"/>
      <c r="Q105" s="24"/>
    </row>
    <row r="106" spans="1:19" s="25" customFormat="1" ht="30" x14ac:dyDescent="0.2">
      <c r="A106" s="4" t="s">
        <v>196</v>
      </c>
      <c r="B106" s="4" t="s">
        <v>197</v>
      </c>
      <c r="C106" s="11">
        <f>+C108</f>
        <v>65000</v>
      </c>
      <c r="D106" s="11">
        <f>+D108+D110+D107+D109</f>
        <v>1980070</v>
      </c>
      <c r="E106" s="11"/>
      <c r="F106" s="11"/>
      <c r="G106" s="11"/>
      <c r="H106" s="11"/>
      <c r="I106" s="41">
        <f>+I107+I108</f>
        <v>402297.39999999997</v>
      </c>
      <c r="J106" s="11"/>
      <c r="K106" s="11"/>
      <c r="L106" s="11"/>
      <c r="M106" s="11"/>
      <c r="N106" s="11"/>
      <c r="O106" s="11"/>
      <c r="P106" s="11"/>
      <c r="Q106" s="24"/>
    </row>
    <row r="107" spans="1:19" s="25" customFormat="1" x14ac:dyDescent="0.2">
      <c r="A107" s="4" t="s">
        <v>198</v>
      </c>
      <c r="B107" s="4" t="s">
        <v>199</v>
      </c>
      <c r="C107" s="11"/>
      <c r="D107" s="11">
        <v>370880</v>
      </c>
      <c r="E107" s="11"/>
      <c r="F107" s="11">
        <f>D98-22710232.19</f>
        <v>8213093.4499999993</v>
      </c>
      <c r="G107" s="11"/>
      <c r="H107" s="11"/>
      <c r="I107" s="71">
        <v>85148.800000000003</v>
      </c>
      <c r="J107" s="11"/>
      <c r="K107" s="11"/>
      <c r="L107" s="11"/>
      <c r="M107" s="11"/>
      <c r="N107" s="11"/>
      <c r="O107" s="11"/>
      <c r="P107" s="11"/>
      <c r="Q107" s="24"/>
      <c r="R107" s="59"/>
    </row>
    <row r="108" spans="1:19" s="25" customFormat="1" x14ac:dyDescent="0.2">
      <c r="A108" s="4" t="s">
        <v>200</v>
      </c>
      <c r="B108" s="4" t="s">
        <v>201</v>
      </c>
      <c r="C108" s="11">
        <v>65000</v>
      </c>
      <c r="D108" s="11">
        <v>1397190</v>
      </c>
      <c r="E108" s="11"/>
      <c r="F108" s="11"/>
      <c r="G108" s="11"/>
      <c r="H108" s="11"/>
      <c r="I108" s="71">
        <v>317148.59999999998</v>
      </c>
      <c r="J108" s="11"/>
      <c r="K108" s="11"/>
      <c r="L108" s="11"/>
      <c r="M108" s="11"/>
      <c r="N108" s="11"/>
      <c r="O108" s="11"/>
      <c r="P108" s="11"/>
      <c r="Q108" s="24"/>
    </row>
    <row r="109" spans="1:19" s="25" customFormat="1" x14ac:dyDescent="0.2">
      <c r="A109" s="4" t="s">
        <v>202</v>
      </c>
      <c r="B109" s="4" t="s">
        <v>203</v>
      </c>
      <c r="C109" s="11"/>
      <c r="D109" s="11">
        <v>12000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24"/>
      <c r="S109" s="25" t="s">
        <v>0</v>
      </c>
    </row>
    <row r="110" spans="1:19" s="25" customFormat="1" x14ac:dyDescent="0.2">
      <c r="A110" s="4" t="s">
        <v>204</v>
      </c>
      <c r="B110" s="4" t="s">
        <v>205</v>
      </c>
      <c r="C110" s="11"/>
      <c r="D110" s="11">
        <v>200000</v>
      </c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24"/>
    </row>
    <row r="111" spans="1:19" s="25" customFormat="1" x14ac:dyDescent="0.2">
      <c r="A111" s="4" t="s">
        <v>206</v>
      </c>
      <c r="B111" s="4" t="s">
        <v>207</v>
      </c>
      <c r="C111" s="11">
        <f>+C112</f>
        <v>1800000</v>
      </c>
      <c r="D111" s="11">
        <f>+D112</f>
        <v>895661</v>
      </c>
      <c r="E111" s="11"/>
      <c r="F111" s="11"/>
      <c r="G111" s="11"/>
      <c r="H111" s="11">
        <f>H112</f>
        <v>124661</v>
      </c>
      <c r="I111" s="11"/>
      <c r="J111" s="11"/>
      <c r="K111" s="11"/>
      <c r="L111" s="11"/>
      <c r="M111" s="11"/>
      <c r="N111" s="11"/>
      <c r="O111" s="11"/>
      <c r="P111" s="11"/>
      <c r="Q111" s="24"/>
    </row>
    <row r="112" spans="1:19" s="25" customFormat="1" x14ac:dyDescent="0.2">
      <c r="A112" s="4" t="s">
        <v>208</v>
      </c>
      <c r="B112" s="4" t="s">
        <v>209</v>
      </c>
      <c r="C112" s="11">
        <v>1800000</v>
      </c>
      <c r="D112" s="11">
        <v>895661</v>
      </c>
      <c r="E112" s="24"/>
      <c r="F112" s="24"/>
      <c r="G112" s="24"/>
      <c r="H112" s="24">
        <v>124661</v>
      </c>
      <c r="I112" s="24"/>
      <c r="J112" s="24"/>
      <c r="K112" s="11"/>
      <c r="L112" s="11"/>
      <c r="M112" s="11"/>
      <c r="N112" s="11"/>
      <c r="O112" s="11"/>
      <c r="P112" s="24"/>
      <c r="Q112" s="24"/>
    </row>
    <row r="113" spans="1:18" s="25" customFormat="1" ht="30" x14ac:dyDescent="0.2">
      <c r="A113" s="4" t="s">
        <v>210</v>
      </c>
      <c r="B113" s="4" t="s">
        <v>211</v>
      </c>
      <c r="C113" s="11">
        <v>0</v>
      </c>
      <c r="D113" s="11">
        <f>D114</f>
        <v>185200</v>
      </c>
      <c r="E113" s="11">
        <f t="shared" ref="E113:G113" si="11">E114</f>
        <v>0</v>
      </c>
      <c r="F113" s="11">
        <f t="shared" si="11"/>
        <v>0</v>
      </c>
      <c r="G113" s="11">
        <f t="shared" si="11"/>
        <v>57133.96</v>
      </c>
      <c r="H113" s="11"/>
      <c r="I113" s="11"/>
      <c r="J113" s="11"/>
      <c r="K113" s="11"/>
      <c r="L113" s="11"/>
      <c r="M113" s="11"/>
      <c r="N113" s="11"/>
      <c r="O113" s="11"/>
      <c r="P113" s="11"/>
      <c r="Q113" s="24"/>
    </row>
    <row r="114" spans="1:18" s="25" customFormat="1" x14ac:dyDescent="0.2">
      <c r="A114" s="4" t="s">
        <v>212</v>
      </c>
      <c r="B114" s="4" t="s">
        <v>213</v>
      </c>
      <c r="C114" s="11"/>
      <c r="D114" s="11">
        <v>185200</v>
      </c>
      <c r="E114" s="11"/>
      <c r="F114" s="11"/>
      <c r="G114" s="11">
        <v>57133.96</v>
      </c>
      <c r="H114" s="60"/>
      <c r="I114" s="11"/>
      <c r="J114" s="11"/>
      <c r="K114" s="11"/>
      <c r="L114" s="11"/>
      <c r="M114" s="11"/>
      <c r="N114" s="11"/>
      <c r="O114" s="11"/>
      <c r="P114" s="11"/>
      <c r="Q114" s="24"/>
    </row>
    <row r="115" spans="1:18" s="25" customFormat="1" x14ac:dyDescent="0.2">
      <c r="A115" s="4" t="s">
        <v>214</v>
      </c>
      <c r="B115" s="4" t="s">
        <v>215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/>
      <c r="R115" s="59"/>
    </row>
    <row r="116" spans="1:18" s="25" customFormat="1" ht="30" x14ac:dyDescent="0.2">
      <c r="A116" s="4" t="s">
        <v>216</v>
      </c>
      <c r="B116" s="4" t="s">
        <v>217</v>
      </c>
      <c r="C116" s="11">
        <v>0</v>
      </c>
      <c r="D116" s="11">
        <f>D117+D121+D119+D120</f>
        <v>289268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24"/>
      <c r="R116" s="59"/>
    </row>
    <row r="117" spans="1:18" s="25" customFormat="1" x14ac:dyDescent="0.2">
      <c r="A117" s="4" t="s">
        <v>218</v>
      </c>
      <c r="B117" s="4" t="s">
        <v>219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/>
      <c r="R117" s="59"/>
    </row>
    <row r="118" spans="1:18" s="25" customFormat="1" x14ac:dyDescent="0.2">
      <c r="A118" s="4" t="s">
        <v>220</v>
      </c>
      <c r="B118" s="4" t="s">
        <v>221</v>
      </c>
      <c r="C118" s="11">
        <v>0</v>
      </c>
      <c r="D118" s="11">
        <v>0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4"/>
      <c r="R118" s="59"/>
    </row>
    <row r="119" spans="1:18" s="25" customFormat="1" x14ac:dyDescent="0.2">
      <c r="A119" s="4" t="s">
        <v>222</v>
      </c>
      <c r="B119" s="4" t="s">
        <v>223</v>
      </c>
      <c r="C119" s="11"/>
      <c r="D119" s="11">
        <v>51868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/>
    </row>
    <row r="120" spans="1:18" s="25" customFormat="1" x14ac:dyDescent="0.2">
      <c r="A120" s="4" t="s">
        <v>224</v>
      </c>
      <c r="B120" s="4" t="s">
        <v>225</v>
      </c>
      <c r="C120" s="11">
        <v>0</v>
      </c>
      <c r="D120" s="11">
        <v>50400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24"/>
    </row>
    <row r="121" spans="1:18" s="25" customFormat="1" x14ac:dyDescent="0.2">
      <c r="A121" s="4" t="s">
        <v>226</v>
      </c>
      <c r="B121" s="4" t="s">
        <v>227</v>
      </c>
      <c r="C121" s="11"/>
      <c r="D121" s="11">
        <v>187000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4"/>
    </row>
    <row r="122" spans="1:18" s="25" customFormat="1" ht="30" x14ac:dyDescent="0.2">
      <c r="A122" s="4" t="s">
        <v>228</v>
      </c>
      <c r="B122" s="4" t="s">
        <v>229</v>
      </c>
      <c r="C122" s="11">
        <f>+C123+C127</f>
        <v>9408000</v>
      </c>
      <c r="D122" s="11">
        <f>+D123+D127+D125+D130+D128+D124+D126</f>
        <v>10208744.289999999</v>
      </c>
      <c r="E122" s="11">
        <f>E123</f>
        <v>515100</v>
      </c>
      <c r="F122" s="11">
        <f>F123</f>
        <v>504700</v>
      </c>
      <c r="G122" s="11">
        <f>G123</f>
        <v>518400</v>
      </c>
      <c r="H122" s="11">
        <f>H123+H127</f>
        <v>548750</v>
      </c>
      <c r="I122" s="11">
        <f>I123+I127</f>
        <v>602360</v>
      </c>
      <c r="J122" s="11">
        <f>J123+J127</f>
        <v>518400</v>
      </c>
      <c r="K122" s="11"/>
      <c r="L122" s="11"/>
      <c r="M122" s="11"/>
      <c r="N122" s="11"/>
      <c r="O122" s="11"/>
      <c r="P122" s="11"/>
      <c r="Q122" s="24"/>
    </row>
    <row r="123" spans="1:18" s="25" customFormat="1" x14ac:dyDescent="0.2">
      <c r="A123" s="4" t="s">
        <v>230</v>
      </c>
      <c r="B123" s="4" t="s">
        <v>231</v>
      </c>
      <c r="C123" s="11">
        <v>9300000</v>
      </c>
      <c r="D123" s="11">
        <v>9291283.5</v>
      </c>
      <c r="E123" s="24">
        <v>515100</v>
      </c>
      <c r="F123" s="24">
        <v>504700</v>
      </c>
      <c r="G123" s="24">
        <v>518400</v>
      </c>
      <c r="H123" s="60">
        <v>518400</v>
      </c>
      <c r="I123" s="71">
        <v>518400</v>
      </c>
      <c r="J123" s="24">
        <v>518400</v>
      </c>
      <c r="K123" s="24"/>
      <c r="L123" s="24"/>
      <c r="M123" s="24"/>
      <c r="N123" s="24"/>
      <c r="O123" s="24"/>
      <c r="P123" s="24"/>
      <c r="Q123" s="24"/>
    </row>
    <row r="124" spans="1:18" s="25" customFormat="1" x14ac:dyDescent="0.2">
      <c r="A124" s="72" t="s">
        <v>232</v>
      </c>
      <c r="B124" s="72" t="s">
        <v>233</v>
      </c>
      <c r="C124" s="11"/>
      <c r="D124" s="11">
        <v>8716.5</v>
      </c>
      <c r="E124" s="24"/>
      <c r="F124" s="24"/>
      <c r="G124" s="24"/>
      <c r="H124" s="60"/>
      <c r="I124" s="71"/>
      <c r="J124" s="24"/>
      <c r="K124" s="24"/>
      <c r="L124" s="24"/>
      <c r="M124" s="24"/>
      <c r="N124" s="24"/>
      <c r="O124" s="24"/>
      <c r="P124" s="24"/>
      <c r="Q124" s="24"/>
    </row>
    <row r="125" spans="1:18" s="25" customFormat="1" x14ac:dyDescent="0.2">
      <c r="A125" s="4" t="s">
        <v>234</v>
      </c>
      <c r="B125" s="4" t="s">
        <v>235</v>
      </c>
      <c r="C125" s="11"/>
      <c r="D125" s="11"/>
      <c r="E125" s="24"/>
      <c r="F125" s="24"/>
      <c r="G125" s="24"/>
      <c r="H125" s="60"/>
      <c r="I125" s="63"/>
      <c r="J125" s="24"/>
      <c r="K125" s="24"/>
      <c r="L125" s="24"/>
      <c r="M125" s="24"/>
      <c r="N125" s="24"/>
      <c r="O125" s="24"/>
      <c r="P125" s="24"/>
      <c r="Q125" s="24"/>
    </row>
    <row r="126" spans="1:18" s="25" customFormat="1" x14ac:dyDescent="0.2">
      <c r="A126" s="4" t="s">
        <v>420</v>
      </c>
      <c r="B126" s="4" t="s">
        <v>421</v>
      </c>
      <c r="C126" s="11"/>
      <c r="D126" s="11">
        <v>18000</v>
      </c>
      <c r="E126" s="24"/>
      <c r="F126" s="24"/>
      <c r="G126" s="24"/>
      <c r="H126" s="60"/>
      <c r="I126" s="63"/>
      <c r="J126" s="24"/>
      <c r="K126" s="24"/>
      <c r="L126" s="24"/>
      <c r="M126" s="24"/>
      <c r="N126" s="24"/>
      <c r="O126" s="24"/>
      <c r="P126" s="24"/>
      <c r="Q126" s="24"/>
    </row>
    <row r="127" spans="1:18" s="25" customFormat="1" ht="30" x14ac:dyDescent="0.2">
      <c r="A127" s="4" t="s">
        <v>236</v>
      </c>
      <c r="B127" s="4" t="s">
        <v>237</v>
      </c>
      <c r="C127" s="11">
        <v>108000</v>
      </c>
      <c r="D127" s="11">
        <v>624304.29</v>
      </c>
      <c r="E127" s="11"/>
      <c r="F127" s="11"/>
      <c r="G127" s="11"/>
      <c r="H127" s="11">
        <v>30350</v>
      </c>
      <c r="I127" s="71">
        <v>83960</v>
      </c>
      <c r="J127" s="11"/>
      <c r="K127" s="11"/>
      <c r="L127" s="11"/>
      <c r="M127" s="11"/>
      <c r="N127" s="11"/>
      <c r="O127" s="11"/>
      <c r="P127" s="11"/>
      <c r="Q127" s="24"/>
    </row>
    <row r="128" spans="1:18" s="25" customFormat="1" x14ac:dyDescent="0.2">
      <c r="A128" s="4" t="s">
        <v>238</v>
      </c>
      <c r="B128" s="4" t="s">
        <v>239</v>
      </c>
      <c r="C128" s="11">
        <v>0</v>
      </c>
      <c r="D128" s="11">
        <v>24000</v>
      </c>
      <c r="E128" s="11"/>
      <c r="F128" s="11"/>
      <c r="G128" s="11"/>
      <c r="H128" s="11"/>
      <c r="I128" s="41"/>
      <c r="J128" s="11"/>
      <c r="K128" s="11"/>
      <c r="L128" s="11"/>
      <c r="M128" s="11"/>
      <c r="N128" s="11"/>
      <c r="O128" s="11"/>
      <c r="P128" s="11"/>
      <c r="Q128" s="24"/>
    </row>
    <row r="129" spans="1:17" s="25" customFormat="1" ht="30" x14ac:dyDescent="0.2">
      <c r="A129" s="4" t="s">
        <v>240</v>
      </c>
      <c r="B129" s="4" t="s">
        <v>241</v>
      </c>
      <c r="C129" s="11">
        <v>0</v>
      </c>
      <c r="D129" s="11">
        <v>0</v>
      </c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24"/>
    </row>
    <row r="130" spans="1:17" s="25" customFormat="1" x14ac:dyDescent="0.2">
      <c r="A130" s="4" t="s">
        <v>242</v>
      </c>
      <c r="B130" s="4" t="s">
        <v>243</v>
      </c>
      <c r="C130" s="11">
        <v>0</v>
      </c>
      <c r="D130" s="11">
        <v>242440</v>
      </c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24"/>
    </row>
    <row r="131" spans="1:17" s="25" customFormat="1" ht="45" x14ac:dyDescent="0.2">
      <c r="A131" s="4" t="s">
        <v>244</v>
      </c>
      <c r="B131" s="4" t="s">
        <v>245</v>
      </c>
      <c r="C131" s="11">
        <v>0</v>
      </c>
      <c r="D131" s="11">
        <v>0</v>
      </c>
      <c r="E131" s="24"/>
      <c r="F131" s="24"/>
      <c r="G131" s="36"/>
      <c r="H131" s="24"/>
      <c r="I131" s="24"/>
      <c r="J131" s="24"/>
      <c r="K131" s="24"/>
      <c r="L131" s="24"/>
      <c r="M131" s="24"/>
      <c r="N131" s="11"/>
      <c r="O131" s="11"/>
      <c r="P131" s="11"/>
      <c r="Q131" s="11"/>
    </row>
    <row r="132" spans="1:17" s="25" customFormat="1" x14ac:dyDescent="0.2">
      <c r="A132" s="4" t="s">
        <v>246</v>
      </c>
      <c r="B132" s="4" t="s">
        <v>247</v>
      </c>
      <c r="C132" s="11">
        <f t="shared" ref="C132:P132" si="12">SUM(C133:C145)</f>
        <v>3274500</v>
      </c>
      <c r="D132" s="11">
        <f t="shared" si="12"/>
        <v>13904862.35</v>
      </c>
      <c r="E132" s="11">
        <f t="shared" si="12"/>
        <v>0</v>
      </c>
      <c r="F132" s="11">
        <f t="shared" si="12"/>
        <v>0</v>
      </c>
      <c r="G132" s="11">
        <f t="shared" si="12"/>
        <v>1688261.4</v>
      </c>
      <c r="H132" s="11">
        <f t="shared" si="12"/>
        <v>1151516.2</v>
      </c>
      <c r="I132" s="41">
        <f t="shared" si="12"/>
        <v>1291179.6000000001</v>
      </c>
      <c r="J132" s="41">
        <f t="shared" si="12"/>
        <v>194968.77000000002</v>
      </c>
      <c r="K132" s="11">
        <f t="shared" si="12"/>
        <v>0</v>
      </c>
      <c r="L132" s="11">
        <f t="shared" si="12"/>
        <v>0</v>
      </c>
      <c r="M132" s="11">
        <f t="shared" si="12"/>
        <v>0</v>
      </c>
      <c r="N132" s="11">
        <f t="shared" si="12"/>
        <v>0</v>
      </c>
      <c r="O132" s="11">
        <f t="shared" si="12"/>
        <v>0</v>
      </c>
      <c r="P132" s="11">
        <f t="shared" si="12"/>
        <v>0</v>
      </c>
      <c r="Q132" s="24"/>
    </row>
    <row r="133" spans="1:17" s="25" customFormat="1" ht="30" customHeight="1" x14ac:dyDescent="0.2">
      <c r="A133" s="4" t="s">
        <v>248</v>
      </c>
      <c r="B133" s="4" t="s">
        <v>249</v>
      </c>
      <c r="C133" s="11">
        <v>474500</v>
      </c>
      <c r="D133" s="11">
        <v>1067486.74</v>
      </c>
      <c r="E133" s="24"/>
      <c r="F133" s="24"/>
      <c r="G133" s="36"/>
      <c r="H133" s="24"/>
      <c r="I133" s="71">
        <v>147301.74</v>
      </c>
      <c r="J133" s="24"/>
      <c r="K133" s="24"/>
      <c r="L133" s="24"/>
      <c r="M133" s="24"/>
      <c r="N133" s="24"/>
      <c r="O133" s="24"/>
      <c r="P133" s="24"/>
      <c r="Q133" s="24"/>
    </row>
    <row r="134" spans="1:17" s="25" customFormat="1" x14ac:dyDescent="0.2">
      <c r="A134" s="4" t="s">
        <v>250</v>
      </c>
      <c r="B134" s="4" t="s">
        <v>251</v>
      </c>
      <c r="C134" s="11">
        <v>0</v>
      </c>
      <c r="D134" s="11">
        <v>0</v>
      </c>
      <c r="E134" s="24"/>
      <c r="F134" s="24"/>
      <c r="G134" s="24"/>
      <c r="H134" s="24"/>
      <c r="I134" s="71">
        <v>233642.99</v>
      </c>
      <c r="J134" s="24">
        <v>16781.099999999999</v>
      </c>
      <c r="K134" s="24"/>
      <c r="L134" s="24"/>
      <c r="M134" s="24"/>
      <c r="N134" s="24"/>
      <c r="O134" s="24"/>
      <c r="P134" s="24"/>
      <c r="Q134" s="24"/>
    </row>
    <row r="135" spans="1:17" s="25" customFormat="1" ht="30" x14ac:dyDescent="0.2">
      <c r="A135" s="4" t="s">
        <v>252</v>
      </c>
      <c r="B135" s="4" t="s">
        <v>253</v>
      </c>
      <c r="C135" s="11">
        <v>0</v>
      </c>
      <c r="D135" s="11">
        <v>1441769</v>
      </c>
      <c r="G135" s="36"/>
      <c r="H135" s="60"/>
      <c r="I135" s="36"/>
      <c r="K135" s="24"/>
      <c r="L135" s="24"/>
      <c r="M135" s="24"/>
      <c r="N135" s="24"/>
      <c r="O135" s="24"/>
      <c r="P135" s="24"/>
      <c r="Q135" s="24"/>
    </row>
    <row r="136" spans="1:17" s="25" customFormat="1" ht="15" customHeight="1" x14ac:dyDescent="0.2">
      <c r="A136" s="4" t="s">
        <v>422</v>
      </c>
      <c r="B136" s="4" t="s">
        <v>423</v>
      </c>
      <c r="C136" s="11"/>
      <c r="D136" s="11">
        <v>225040</v>
      </c>
      <c r="G136" s="36"/>
      <c r="H136" s="60"/>
      <c r="I136" s="36"/>
      <c r="K136" s="24"/>
      <c r="L136" s="24"/>
      <c r="M136" s="24"/>
      <c r="N136" s="24"/>
      <c r="O136" s="24"/>
      <c r="P136" s="24"/>
      <c r="Q136" s="24"/>
    </row>
    <row r="137" spans="1:17" s="25" customFormat="1" ht="30" x14ac:dyDescent="0.2">
      <c r="A137" s="4" t="s">
        <v>254</v>
      </c>
      <c r="B137" s="4" t="s">
        <v>255</v>
      </c>
      <c r="C137" s="11">
        <v>2800000</v>
      </c>
      <c r="D137" s="11">
        <v>6610180.5</v>
      </c>
      <c r="E137" s="24"/>
      <c r="F137" s="24"/>
      <c r="G137" s="24"/>
      <c r="H137" s="24">
        <v>882930.5</v>
      </c>
      <c r="I137" s="71">
        <v>260000</v>
      </c>
      <c r="J137" s="24"/>
      <c r="K137" s="24"/>
      <c r="L137" s="24"/>
      <c r="M137" s="24"/>
      <c r="N137" s="24"/>
      <c r="O137" s="24"/>
      <c r="P137" s="24"/>
      <c r="Q137" s="24"/>
    </row>
    <row r="138" spans="1:17" s="25" customFormat="1" ht="15" customHeight="1" x14ac:dyDescent="0.2">
      <c r="A138" s="4" t="s">
        <v>424</v>
      </c>
      <c r="B138" s="4" t="s">
        <v>425</v>
      </c>
      <c r="C138" s="11"/>
      <c r="D138" s="11">
        <v>238000</v>
      </c>
      <c r="E138" s="24"/>
      <c r="F138" s="24"/>
      <c r="G138" s="24"/>
      <c r="H138" s="24"/>
      <c r="I138" s="71"/>
      <c r="J138" s="24"/>
      <c r="K138" s="24"/>
      <c r="L138" s="24"/>
      <c r="M138" s="24"/>
      <c r="N138" s="24"/>
      <c r="O138" s="24"/>
      <c r="P138" s="24"/>
      <c r="Q138" s="24"/>
    </row>
    <row r="139" spans="1:17" s="25" customFormat="1" x14ac:dyDescent="0.2">
      <c r="A139" s="4" t="s">
        <v>256</v>
      </c>
      <c r="B139" s="4" t="s">
        <v>257</v>
      </c>
      <c r="C139" s="11">
        <v>0</v>
      </c>
      <c r="D139" s="11">
        <v>754559.96</v>
      </c>
      <c r="E139" s="24"/>
      <c r="F139" s="24"/>
      <c r="G139" s="24"/>
      <c r="H139" s="60">
        <v>34414.699999999997</v>
      </c>
      <c r="I139" s="71">
        <v>150249.99</v>
      </c>
      <c r="J139" s="24">
        <v>139240</v>
      </c>
      <c r="K139" s="24"/>
      <c r="L139" s="24"/>
      <c r="M139" s="24"/>
      <c r="N139" s="24"/>
      <c r="O139" s="24"/>
      <c r="P139" s="24"/>
      <c r="Q139" s="24"/>
    </row>
    <row r="140" spans="1:17" s="25" customFormat="1" x14ac:dyDescent="0.2">
      <c r="A140" s="4" t="s">
        <v>258</v>
      </c>
      <c r="B140" s="4" t="s">
        <v>259</v>
      </c>
      <c r="C140" s="11">
        <v>0</v>
      </c>
      <c r="D140" s="11">
        <v>343320</v>
      </c>
      <c r="E140" s="24"/>
      <c r="F140" s="24"/>
      <c r="G140" s="24"/>
      <c r="H140" s="60"/>
      <c r="I140" s="70">
        <v>51679.28</v>
      </c>
      <c r="J140" s="24">
        <v>16520</v>
      </c>
      <c r="K140" s="24"/>
      <c r="L140" s="24"/>
      <c r="M140" s="24"/>
      <c r="N140" s="24"/>
      <c r="O140" s="24"/>
      <c r="P140" s="24"/>
      <c r="Q140" s="24"/>
    </row>
    <row r="141" spans="1:17" s="25" customFormat="1" x14ac:dyDescent="0.2">
      <c r="A141" s="4" t="s">
        <v>260</v>
      </c>
      <c r="B141" s="4" t="s">
        <v>261</v>
      </c>
      <c r="C141" s="11">
        <v>0</v>
      </c>
      <c r="D141" s="11">
        <v>179800.06</v>
      </c>
      <c r="E141" s="24"/>
      <c r="F141" s="24"/>
      <c r="G141" s="24"/>
      <c r="H141" s="24"/>
      <c r="I141" s="71">
        <v>89691.8</v>
      </c>
      <c r="J141" s="24"/>
      <c r="K141" s="24"/>
      <c r="L141" s="24"/>
      <c r="M141" s="24"/>
      <c r="N141" s="24"/>
      <c r="O141" s="24"/>
      <c r="P141" s="24"/>
      <c r="Q141" s="24"/>
    </row>
    <row r="142" spans="1:17" s="25" customFormat="1" x14ac:dyDescent="0.2">
      <c r="A142" s="4" t="s">
        <v>262</v>
      </c>
      <c r="B142" s="4" t="s">
        <v>263</v>
      </c>
      <c r="C142" s="11">
        <v>0</v>
      </c>
      <c r="D142" s="11">
        <v>231140.6</v>
      </c>
      <c r="E142" s="24"/>
      <c r="F142" s="24"/>
      <c r="G142" s="24"/>
      <c r="H142" s="60"/>
      <c r="I142" s="71">
        <v>186640.6</v>
      </c>
      <c r="J142" s="24"/>
      <c r="K142" s="24"/>
      <c r="L142" s="24"/>
      <c r="M142" s="24"/>
      <c r="N142" s="24"/>
      <c r="O142" s="24"/>
      <c r="P142" s="24"/>
      <c r="Q142" s="24"/>
    </row>
    <row r="143" spans="1:17" s="25" customFormat="1" x14ac:dyDescent="0.2">
      <c r="A143" s="4" t="s">
        <v>264</v>
      </c>
      <c r="B143" s="4" t="s">
        <v>265</v>
      </c>
      <c r="C143" s="11">
        <v>0</v>
      </c>
      <c r="D143" s="11">
        <v>25792</v>
      </c>
      <c r="E143" s="24"/>
      <c r="F143" s="24"/>
      <c r="G143" s="24"/>
      <c r="H143" s="24"/>
      <c r="I143" s="24"/>
      <c r="J143" s="24"/>
      <c r="K143" s="57"/>
      <c r="L143" s="24"/>
      <c r="M143" s="24"/>
      <c r="N143" s="24"/>
      <c r="O143" s="24"/>
      <c r="P143" s="24"/>
      <c r="Q143" s="24"/>
    </row>
    <row r="144" spans="1:17" s="25" customFormat="1" ht="30" customHeight="1" x14ac:dyDescent="0.2">
      <c r="A144" s="4" t="s">
        <v>266</v>
      </c>
      <c r="B144" s="4" t="s">
        <v>267</v>
      </c>
      <c r="C144" s="11">
        <v>0</v>
      </c>
      <c r="D144" s="11">
        <v>170320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</row>
    <row r="145" spans="1:17" s="25" customFormat="1" x14ac:dyDescent="0.2">
      <c r="A145" s="4" t="s">
        <v>268</v>
      </c>
      <c r="B145" s="4" t="s">
        <v>269</v>
      </c>
      <c r="C145" s="11">
        <v>0</v>
      </c>
      <c r="D145" s="11">
        <v>2617453.4900000002</v>
      </c>
      <c r="E145" s="24"/>
      <c r="F145" s="24"/>
      <c r="G145" s="24">
        <v>1688261.4</v>
      </c>
      <c r="H145" s="60">
        <v>234171</v>
      </c>
      <c r="I145" s="70">
        <v>171973.2</v>
      </c>
      <c r="J145" s="24">
        <v>22427.67</v>
      </c>
      <c r="K145" s="24"/>
      <c r="L145" s="24"/>
      <c r="M145" s="24"/>
      <c r="N145" s="24"/>
      <c r="O145" s="24"/>
      <c r="P145" s="24"/>
      <c r="Q145" s="24"/>
    </row>
    <row r="146" spans="1:17" s="22" customFormat="1" x14ac:dyDescent="0.2">
      <c r="A146" s="33">
        <v>2.4</v>
      </c>
      <c r="B146" s="34" t="s">
        <v>270</v>
      </c>
      <c r="C146" s="35">
        <f t="shared" ref="C146:P146" si="13">+C147+C151+C152+C153+C154+C155+C156</f>
        <v>24466151788</v>
      </c>
      <c r="D146" s="35">
        <f>+D147+D151+D152+D153+D154+D155+D156+D150</f>
        <v>26012390502.860001</v>
      </c>
      <c r="E146" s="35">
        <f t="shared" ref="E146" si="14">+E147+E151+E152+E153+E154+E155+E156</f>
        <v>1895701686.4200001</v>
      </c>
      <c r="F146" s="35">
        <f t="shared" si="13"/>
        <v>1896073661.03</v>
      </c>
      <c r="G146" s="35">
        <f t="shared" si="13"/>
        <v>1889570586</v>
      </c>
      <c r="H146" s="35">
        <f t="shared" si="13"/>
        <v>1891438980.4100001</v>
      </c>
      <c r="I146" s="35">
        <f t="shared" si="13"/>
        <v>2067421628.99</v>
      </c>
      <c r="J146" s="35">
        <f t="shared" si="13"/>
        <v>2069192440.3400002</v>
      </c>
      <c r="K146" s="35">
        <f t="shared" si="13"/>
        <v>0</v>
      </c>
      <c r="L146" s="35">
        <f t="shared" si="13"/>
        <v>0</v>
      </c>
      <c r="M146" s="35">
        <f t="shared" si="13"/>
        <v>0</v>
      </c>
      <c r="N146" s="35">
        <f t="shared" si="13"/>
        <v>0</v>
      </c>
      <c r="O146" s="35">
        <f t="shared" si="13"/>
        <v>0</v>
      </c>
      <c r="P146" s="35">
        <f t="shared" si="13"/>
        <v>0</v>
      </c>
      <c r="Q146" s="30">
        <f>SUM(E146:I146)+J146</f>
        <v>11709398983.190001</v>
      </c>
    </row>
    <row r="147" spans="1:17" s="25" customFormat="1" ht="30" x14ac:dyDescent="0.2">
      <c r="A147" s="4" t="s">
        <v>271</v>
      </c>
      <c r="B147" s="4" t="s">
        <v>272</v>
      </c>
      <c r="C147" s="11">
        <f>SUM(C148:C149)</f>
        <v>24466151788</v>
      </c>
      <c r="D147" s="11">
        <f>SUM(D148:D149)</f>
        <v>26012212702.860001</v>
      </c>
      <c r="E147" s="11">
        <f t="shared" ref="E147:J147" si="15">E148+E149</f>
        <v>1895701686.4200001</v>
      </c>
      <c r="F147" s="11">
        <f t="shared" si="15"/>
        <v>1896073661.03</v>
      </c>
      <c r="G147" s="11">
        <f t="shared" si="15"/>
        <v>1889570586</v>
      </c>
      <c r="H147" s="11">
        <f t="shared" si="15"/>
        <v>1891438980.4100001</v>
      </c>
      <c r="I147" s="11">
        <f t="shared" si="15"/>
        <v>2067421628.99</v>
      </c>
      <c r="J147" s="11">
        <f t="shared" si="15"/>
        <v>2069192440.3400002</v>
      </c>
      <c r="K147" s="11"/>
      <c r="L147" s="11"/>
      <c r="M147" s="11"/>
      <c r="N147" s="11"/>
      <c r="O147" s="11"/>
      <c r="P147" s="11"/>
      <c r="Q147" s="24"/>
    </row>
    <row r="148" spans="1:17" s="25" customFormat="1" x14ac:dyDescent="0.2">
      <c r="A148" s="4" t="s">
        <v>273</v>
      </c>
      <c r="B148" s="4" t="s">
        <v>274</v>
      </c>
      <c r="C148" s="11">
        <v>142143216</v>
      </c>
      <c r="D148" s="11">
        <v>142143216</v>
      </c>
      <c r="E148" s="24">
        <v>12878134.460000001</v>
      </c>
      <c r="F148" s="24">
        <v>12878134.460000001</v>
      </c>
      <c r="G148" s="24">
        <v>12875740.189999999</v>
      </c>
      <c r="H148" s="60">
        <v>12875740.189999999</v>
      </c>
      <c r="I148" s="60">
        <v>12875740.189999999</v>
      </c>
      <c r="J148" s="24">
        <v>12871442.640000001</v>
      </c>
      <c r="K148" s="24"/>
      <c r="L148" s="24"/>
      <c r="M148" s="24"/>
      <c r="N148" s="24"/>
      <c r="O148" s="24"/>
      <c r="P148" s="24"/>
      <c r="Q148" s="24"/>
    </row>
    <row r="149" spans="1:17" s="25" customFormat="1" x14ac:dyDescent="0.2">
      <c r="A149" s="4" t="s">
        <v>275</v>
      </c>
      <c r="B149" s="4" t="s">
        <v>276</v>
      </c>
      <c r="C149" s="11">
        <v>24324008572</v>
      </c>
      <c r="D149" s="11">
        <v>25870069486.860001</v>
      </c>
      <c r="E149" s="24">
        <v>1882823551.96</v>
      </c>
      <c r="F149" s="24">
        <v>1883195526.5699999</v>
      </c>
      <c r="G149" s="24">
        <v>1876694845.8099999</v>
      </c>
      <c r="H149" s="60">
        <v>1878563240.22</v>
      </c>
      <c r="I149" s="70">
        <v>2054545888.8</v>
      </c>
      <c r="J149" s="24">
        <v>2056320997.7</v>
      </c>
      <c r="K149" s="24"/>
      <c r="L149" s="24"/>
      <c r="M149" s="24"/>
      <c r="N149" s="24"/>
      <c r="O149" s="24"/>
      <c r="P149" s="24"/>
      <c r="Q149" s="24"/>
    </row>
    <row r="150" spans="1:17" s="25" customFormat="1" ht="30" x14ac:dyDescent="0.2">
      <c r="A150" s="4" t="s">
        <v>277</v>
      </c>
      <c r="B150" s="4" t="s">
        <v>278</v>
      </c>
      <c r="C150" s="11"/>
      <c r="D150" s="60">
        <v>177800</v>
      </c>
      <c r="E150" s="24"/>
      <c r="F150" s="24"/>
      <c r="G150" s="24"/>
      <c r="H150" s="60"/>
      <c r="I150" s="60"/>
      <c r="J150" s="24"/>
      <c r="K150" s="24"/>
      <c r="L150" s="24"/>
      <c r="M150" s="24"/>
      <c r="N150" s="24"/>
      <c r="O150" s="24"/>
      <c r="P150" s="24"/>
      <c r="Q150" s="24"/>
    </row>
    <row r="151" spans="1:17" s="25" customFormat="1" ht="30" x14ac:dyDescent="0.2">
      <c r="A151" s="4" t="s">
        <v>279</v>
      </c>
      <c r="B151" s="4" t="s">
        <v>280</v>
      </c>
      <c r="C151" s="11">
        <v>0</v>
      </c>
      <c r="D151" s="11"/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/>
      <c r="O151" s="11"/>
      <c r="P151" s="11"/>
      <c r="Q151" s="11">
        <f t="shared" ref="Q151:Q156" si="16">SUM(F151:P151)</f>
        <v>0</v>
      </c>
    </row>
    <row r="152" spans="1:17" s="25" customFormat="1" ht="30" x14ac:dyDescent="0.2">
      <c r="A152" s="4" t="s">
        <v>281</v>
      </c>
      <c r="B152" s="4" t="s">
        <v>282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/>
      <c r="O152" s="11"/>
      <c r="P152" s="11"/>
      <c r="Q152" s="11">
        <f t="shared" si="16"/>
        <v>0</v>
      </c>
    </row>
    <row r="153" spans="1:17" s="25" customFormat="1" ht="30" x14ac:dyDescent="0.2">
      <c r="A153" s="4" t="s">
        <v>283</v>
      </c>
      <c r="B153" s="4" t="s">
        <v>284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/>
      <c r="O153" s="11"/>
      <c r="P153" s="11"/>
      <c r="Q153" s="11">
        <f t="shared" si="16"/>
        <v>0</v>
      </c>
    </row>
    <row r="154" spans="1:17" s="25" customFormat="1" ht="30" x14ac:dyDescent="0.2">
      <c r="A154" s="4" t="s">
        <v>285</v>
      </c>
      <c r="B154" s="4" t="s">
        <v>286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11">
        <f t="shared" si="16"/>
        <v>0</v>
      </c>
    </row>
    <row r="155" spans="1:17" s="25" customFormat="1" ht="30" x14ac:dyDescent="0.2">
      <c r="A155" s="4" t="s">
        <v>287</v>
      </c>
      <c r="B155" s="4" t="s">
        <v>288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11">
        <f t="shared" si="16"/>
        <v>0</v>
      </c>
    </row>
    <row r="156" spans="1:17" s="25" customFormat="1" ht="30" x14ac:dyDescent="0.2">
      <c r="A156" s="4" t="s">
        <v>289</v>
      </c>
      <c r="B156" s="4" t="s">
        <v>290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/>
      <c r="K156" s="11"/>
      <c r="L156" s="11"/>
      <c r="M156" s="11"/>
      <c r="N156" s="11"/>
      <c r="O156" s="11"/>
      <c r="P156" s="11"/>
      <c r="Q156" s="11">
        <f t="shared" si="16"/>
        <v>0</v>
      </c>
    </row>
    <row r="157" spans="1:17" s="22" customFormat="1" x14ac:dyDescent="0.2">
      <c r="A157" s="33">
        <v>2.5</v>
      </c>
      <c r="B157" s="34" t="s">
        <v>291</v>
      </c>
      <c r="C157" s="35">
        <f>SUM(C158:C164)</f>
        <v>0</v>
      </c>
      <c r="D157" s="35"/>
      <c r="E157" s="35">
        <f t="shared" ref="E157:F157" si="17">SUM(E158:E164)</f>
        <v>0</v>
      </c>
      <c r="F157" s="35">
        <f t="shared" si="17"/>
        <v>0</v>
      </c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0">
        <f>SUM(E157:I157)+J157</f>
        <v>0</v>
      </c>
    </row>
    <row r="158" spans="1:17" s="25" customFormat="1" ht="30" x14ac:dyDescent="0.2">
      <c r="A158" s="4" t="s">
        <v>292</v>
      </c>
      <c r="B158" s="4" t="s">
        <v>293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11">
        <f t="shared" ref="Q158:Q164" si="18">SUM(F158:P158)</f>
        <v>0</v>
      </c>
    </row>
    <row r="159" spans="1:17" s="25" customFormat="1" ht="30" x14ac:dyDescent="0.2">
      <c r="A159" s="4" t="s">
        <v>294</v>
      </c>
      <c r="B159" s="4" t="s">
        <v>295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/>
      <c r="O159" s="11"/>
      <c r="P159" s="11"/>
      <c r="Q159" s="11">
        <f t="shared" si="18"/>
        <v>0</v>
      </c>
    </row>
    <row r="160" spans="1:17" s="25" customFormat="1" ht="30" x14ac:dyDescent="0.2">
      <c r="A160" s="4" t="s">
        <v>296</v>
      </c>
      <c r="B160" s="4" t="s">
        <v>297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/>
      <c r="O160" s="11"/>
      <c r="P160" s="11"/>
      <c r="Q160" s="11">
        <f t="shared" si="18"/>
        <v>0</v>
      </c>
    </row>
    <row r="161" spans="1:17" s="25" customFormat="1" ht="30" x14ac:dyDescent="0.2">
      <c r="A161" s="4" t="s">
        <v>298</v>
      </c>
      <c r="B161" s="4" t="s">
        <v>299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/>
      <c r="O161" s="11"/>
      <c r="P161" s="11"/>
      <c r="Q161" s="11">
        <f t="shared" si="18"/>
        <v>0</v>
      </c>
    </row>
    <row r="162" spans="1:17" s="25" customFormat="1" ht="30" x14ac:dyDescent="0.2">
      <c r="A162" s="4" t="s">
        <v>300</v>
      </c>
      <c r="B162" s="4" t="s">
        <v>301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 t="shared" si="18"/>
        <v>0</v>
      </c>
    </row>
    <row r="163" spans="1:17" s="25" customFormat="1" ht="30" x14ac:dyDescent="0.2">
      <c r="A163" s="4" t="s">
        <v>302</v>
      </c>
      <c r="B163" s="4" t="s">
        <v>303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si="18"/>
        <v>0</v>
      </c>
    </row>
    <row r="164" spans="1:17" s="25" customFormat="1" ht="30" x14ac:dyDescent="0.2">
      <c r="A164" s="4" t="s">
        <v>304</v>
      </c>
      <c r="B164" s="4" t="s">
        <v>305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18"/>
        <v>0</v>
      </c>
    </row>
    <row r="165" spans="1:17" s="22" customFormat="1" ht="30" x14ac:dyDescent="0.2">
      <c r="A165" s="33">
        <v>2.6</v>
      </c>
      <c r="B165" s="34" t="s">
        <v>306</v>
      </c>
      <c r="C165" s="35">
        <f>+C166+C174+C177+C179+C188+C190+C191+C193</f>
        <v>1900000</v>
      </c>
      <c r="D165" s="35">
        <f>+D166+D174+D177+D179+D188+D190+D191+D193+D173</f>
        <v>11937811.029999999</v>
      </c>
      <c r="E165" s="35">
        <f t="shared" ref="E165" si="19">+E166+E174+E177+E179+E188+E190+E191+E193</f>
        <v>0</v>
      </c>
      <c r="F165" s="35">
        <f t="shared" ref="F165:G165" si="20">+F166+F174+F177+F179+F188+F190+F191+F193</f>
        <v>0</v>
      </c>
      <c r="G165" s="35">
        <f t="shared" si="20"/>
        <v>0</v>
      </c>
      <c r="H165" s="35">
        <f>+H166+H174+H177+H179+H188+H190+H191+H193+H171</f>
        <v>1598382.5</v>
      </c>
      <c r="I165" s="35">
        <f>+I166+I174+I177+I179+I188+I190+I191+I193+I171+I186</f>
        <v>460569.4</v>
      </c>
      <c r="J165" s="35">
        <f>+J166+J174+J177+J179+J188+J190+J191+J193+J171+J186</f>
        <v>193887.94</v>
      </c>
      <c r="K165" s="35">
        <f>+K166+K177+K179+K188+K190+K191+K193+K171</f>
        <v>0</v>
      </c>
      <c r="L165" s="35">
        <f>+L166+M174+L177+L179+L188+L190+L191+L193+L171+L174</f>
        <v>0</v>
      </c>
      <c r="M165" s="35">
        <f>M166+M175+M179+M192</f>
        <v>0</v>
      </c>
      <c r="N165" s="35">
        <f>N166+N175+N179+N192</f>
        <v>0</v>
      </c>
      <c r="O165" s="35">
        <f>O166+O175+O179+O192+O188</f>
        <v>0</v>
      </c>
      <c r="P165" s="35">
        <f>P166+P175+P179+P192+P188+P184</f>
        <v>0</v>
      </c>
      <c r="Q165" s="30">
        <f>SUM(E165:I165)+J165</f>
        <v>2252839.84</v>
      </c>
    </row>
    <row r="166" spans="1:17" s="25" customFormat="1" x14ac:dyDescent="0.2">
      <c r="A166" s="4" t="s">
        <v>307</v>
      </c>
      <c r="B166" s="4" t="s">
        <v>308</v>
      </c>
      <c r="C166" s="11">
        <f>+C167</f>
        <v>1100000</v>
      </c>
      <c r="D166" s="11">
        <f>+D167+D169+D168</f>
        <v>7757771.6699999999</v>
      </c>
      <c r="E166" s="11"/>
      <c r="F166" s="11"/>
      <c r="G166" s="11"/>
      <c r="H166" s="11">
        <f>H167</f>
        <v>17464</v>
      </c>
      <c r="I166" s="11">
        <f>I167+I169</f>
        <v>454335.4</v>
      </c>
      <c r="J166" s="11">
        <f>J167+J169</f>
        <v>162754.99</v>
      </c>
      <c r="K166" s="11"/>
      <c r="L166" s="11"/>
      <c r="M166" s="11"/>
      <c r="N166" s="11"/>
      <c r="O166" s="11"/>
      <c r="P166" s="11"/>
      <c r="Q166" s="24"/>
    </row>
    <row r="167" spans="1:17" s="25" customFormat="1" ht="30" customHeight="1" x14ac:dyDescent="0.25">
      <c r="A167" s="4" t="s">
        <v>309</v>
      </c>
      <c r="B167" s="4" t="s">
        <v>310</v>
      </c>
      <c r="C167" s="58">
        <v>1100000</v>
      </c>
      <c r="D167" s="11">
        <v>3917771.95</v>
      </c>
      <c r="E167" s="11"/>
      <c r="F167" s="11"/>
      <c r="G167" s="11"/>
      <c r="H167" s="11">
        <v>17464</v>
      </c>
      <c r="I167" s="70">
        <v>396185</v>
      </c>
      <c r="J167" s="11"/>
      <c r="K167" s="11"/>
      <c r="L167" s="11"/>
      <c r="M167" s="11"/>
      <c r="N167" s="11"/>
      <c r="O167" s="11"/>
      <c r="P167" s="11"/>
      <c r="Q167" s="24"/>
    </row>
    <row r="168" spans="1:17" s="25" customFormat="1" ht="30" x14ac:dyDescent="0.25">
      <c r="A168" s="4" t="s">
        <v>311</v>
      </c>
      <c r="B168" s="4" t="s">
        <v>312</v>
      </c>
      <c r="C168" s="58">
        <v>0</v>
      </c>
      <c r="D168" s="58">
        <v>3605000</v>
      </c>
      <c r="E168" s="11"/>
      <c r="F168" s="11"/>
      <c r="G168" s="11"/>
      <c r="H168" s="60"/>
      <c r="I168" s="11"/>
      <c r="J168" s="11"/>
      <c r="K168" s="11"/>
      <c r="L168" s="11"/>
      <c r="M168" s="11"/>
      <c r="N168" s="11"/>
      <c r="O168" s="11"/>
      <c r="P168" s="11"/>
      <c r="Q168" s="24"/>
    </row>
    <row r="169" spans="1:17" s="25" customFormat="1" x14ac:dyDescent="0.25">
      <c r="A169" s="4" t="s">
        <v>313</v>
      </c>
      <c r="B169" s="4" t="s">
        <v>314</v>
      </c>
      <c r="C169" s="58"/>
      <c r="D169" s="58">
        <v>234999.72</v>
      </c>
      <c r="E169" s="11"/>
      <c r="F169" s="11"/>
      <c r="G169" s="11"/>
      <c r="H169" s="11"/>
      <c r="I169" s="70">
        <v>58150.400000000001</v>
      </c>
      <c r="J169" s="11">
        <v>162754.99</v>
      </c>
      <c r="K169" s="11"/>
      <c r="L169" s="11"/>
      <c r="M169" s="11"/>
      <c r="N169" s="11"/>
      <c r="O169" s="11"/>
      <c r="P169" s="11"/>
      <c r="Q169" s="24"/>
    </row>
    <row r="170" spans="1:17" s="25" customFormat="1" ht="30" x14ac:dyDescent="0.25">
      <c r="A170" s="4" t="s">
        <v>315</v>
      </c>
      <c r="B170" s="4" t="s">
        <v>316</v>
      </c>
      <c r="C170" s="58">
        <v>0</v>
      </c>
      <c r="D170" s="58">
        <v>0</v>
      </c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24"/>
    </row>
    <row r="171" spans="1:17" s="25" customFormat="1" ht="30" x14ac:dyDescent="0.25">
      <c r="A171" s="4" t="s">
        <v>317</v>
      </c>
      <c r="B171" s="4" t="s">
        <v>318</v>
      </c>
      <c r="C171" s="58">
        <v>0</v>
      </c>
      <c r="D171" s="58">
        <v>0</v>
      </c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s="25" customFormat="1" x14ac:dyDescent="0.25">
      <c r="A172" s="4" t="s">
        <v>319</v>
      </c>
      <c r="B172" s="4" t="s">
        <v>320</v>
      </c>
      <c r="C172" s="58"/>
      <c r="D172" s="58"/>
      <c r="E172" s="11"/>
      <c r="F172" s="11"/>
      <c r="G172" s="11"/>
      <c r="H172" s="60"/>
      <c r="I172" s="60"/>
      <c r="J172" s="11"/>
      <c r="K172" s="11"/>
      <c r="L172" s="11"/>
      <c r="M172" s="11"/>
      <c r="N172" s="11"/>
      <c r="O172" s="11"/>
      <c r="P172" s="11"/>
      <c r="Q172" s="11"/>
    </row>
    <row r="173" spans="1:17" s="25" customFormat="1" x14ac:dyDescent="0.25">
      <c r="A173" s="4" t="s">
        <v>321</v>
      </c>
      <c r="B173" s="4" t="s">
        <v>322</v>
      </c>
      <c r="C173" s="58"/>
      <c r="D173" s="58">
        <v>77700</v>
      </c>
      <c r="E173" s="11"/>
      <c r="F173" s="11"/>
      <c r="G173" s="11"/>
      <c r="H173" s="60"/>
      <c r="I173" s="60"/>
      <c r="J173" s="11"/>
      <c r="K173" s="11"/>
      <c r="L173" s="11"/>
      <c r="M173" s="11"/>
      <c r="N173" s="11"/>
      <c r="O173" s="11"/>
      <c r="P173" s="11"/>
      <c r="Q173" s="11"/>
    </row>
    <row r="174" spans="1:17" s="25" customFormat="1" ht="30" x14ac:dyDescent="0.25">
      <c r="A174" s="4" t="s">
        <v>323</v>
      </c>
      <c r="B174" s="4" t="s">
        <v>324</v>
      </c>
      <c r="C174" s="58">
        <f t="shared" ref="C174" si="21">+C175</f>
        <v>800000</v>
      </c>
      <c r="D174" s="73">
        <f>+D175+D176</f>
        <v>1929539.36</v>
      </c>
      <c r="E174" s="11"/>
      <c r="F174" s="11"/>
      <c r="G174" s="11"/>
      <c r="H174" s="11">
        <f>H175</f>
        <v>1414538.5</v>
      </c>
      <c r="I174" s="11"/>
      <c r="J174" s="11"/>
      <c r="L174" s="11"/>
      <c r="M174" s="11"/>
      <c r="N174" s="11"/>
      <c r="O174" s="11"/>
      <c r="P174" s="11"/>
      <c r="Q174" s="24"/>
    </row>
    <row r="175" spans="1:17" s="25" customFormat="1" x14ac:dyDescent="0.25">
      <c r="A175" s="4" t="s">
        <v>325</v>
      </c>
      <c r="B175" s="4" t="s">
        <v>326</v>
      </c>
      <c r="C175" s="58">
        <v>800000</v>
      </c>
      <c r="D175" s="73">
        <v>1929539.36</v>
      </c>
      <c r="E175" s="11"/>
      <c r="F175" s="11"/>
      <c r="G175" s="11"/>
      <c r="H175" s="11">
        <v>1414538.5</v>
      </c>
      <c r="I175" s="11"/>
      <c r="J175" s="11"/>
      <c r="L175" s="11"/>
      <c r="M175" s="11"/>
      <c r="N175" s="11"/>
      <c r="O175" s="11"/>
      <c r="P175" s="11"/>
      <c r="Q175" s="24"/>
    </row>
    <row r="176" spans="1:17" s="25" customFormat="1" x14ac:dyDescent="0.25">
      <c r="A176" s="4" t="s">
        <v>327</v>
      </c>
      <c r="B176" s="4" t="s">
        <v>328</v>
      </c>
      <c r="C176" s="58">
        <v>0</v>
      </c>
      <c r="D176" s="73"/>
      <c r="E176" s="11"/>
      <c r="F176" s="11"/>
      <c r="G176" s="11"/>
      <c r="H176" s="11"/>
      <c r="I176" s="11"/>
      <c r="J176" s="11"/>
      <c r="L176" s="11"/>
      <c r="M176" s="11"/>
      <c r="N176" s="11"/>
      <c r="O176" s="11"/>
      <c r="P176" s="11"/>
      <c r="Q176" s="24"/>
    </row>
    <row r="177" spans="1:17" s="25" customFormat="1" ht="30" x14ac:dyDescent="0.25">
      <c r="A177" s="4" t="s">
        <v>329</v>
      </c>
      <c r="B177" s="4" t="s">
        <v>330</v>
      </c>
      <c r="C177" s="58">
        <v>0</v>
      </c>
      <c r="D177" s="73">
        <v>0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s="25" customFormat="1" x14ac:dyDescent="0.25">
      <c r="A178" s="4" t="s">
        <v>331</v>
      </c>
      <c r="B178" s="4" t="s">
        <v>332</v>
      </c>
      <c r="C178" s="58"/>
      <c r="D178" s="73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s="25" customFormat="1" ht="30" x14ac:dyDescent="0.25">
      <c r="A179" s="4" t="s">
        <v>333</v>
      </c>
      <c r="B179" s="4" t="s">
        <v>334</v>
      </c>
      <c r="C179" s="58">
        <v>0</v>
      </c>
      <c r="D179" s="73">
        <f>D183+D186+D182+D184+D185+D187</f>
        <v>1512800</v>
      </c>
      <c r="E179" s="11"/>
      <c r="F179" s="11"/>
      <c r="G179" s="11"/>
      <c r="H179" s="11">
        <f>H183</f>
        <v>166380</v>
      </c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s="25" customFormat="1" x14ac:dyDescent="0.25">
      <c r="A180" s="4" t="s">
        <v>335</v>
      </c>
      <c r="B180" s="4" t="s">
        <v>336</v>
      </c>
      <c r="C180" s="58"/>
      <c r="D180" s="73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s="25" customFormat="1" ht="30" x14ac:dyDescent="0.25">
      <c r="A181" s="4" t="s">
        <v>337</v>
      </c>
      <c r="B181" s="4" t="s">
        <v>338</v>
      </c>
      <c r="C181" s="58"/>
      <c r="D181" s="73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s="25" customFormat="1" x14ac:dyDescent="0.25">
      <c r="A182" s="4" t="s">
        <v>339</v>
      </c>
      <c r="B182" s="4" t="s">
        <v>340</v>
      </c>
      <c r="C182" s="58">
        <v>0</v>
      </c>
      <c r="D182" s="73">
        <v>6000</v>
      </c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s="25" customFormat="1" x14ac:dyDescent="0.25">
      <c r="A183" s="4" t="s">
        <v>341</v>
      </c>
      <c r="B183" s="4" t="s">
        <v>342</v>
      </c>
      <c r="C183" s="58">
        <v>0</v>
      </c>
      <c r="D183" s="73">
        <v>194380</v>
      </c>
      <c r="E183" s="11"/>
      <c r="F183" s="11"/>
      <c r="G183" s="11"/>
      <c r="H183" s="11">
        <v>166380</v>
      </c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s="25" customFormat="1" ht="30" x14ac:dyDescent="0.25">
      <c r="A184" s="4" t="s">
        <v>343</v>
      </c>
      <c r="B184" s="4" t="s">
        <v>344</v>
      </c>
      <c r="C184" s="58">
        <v>0</v>
      </c>
      <c r="D184" s="73">
        <v>864940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s="25" customFormat="1" x14ac:dyDescent="0.25">
      <c r="A185" s="4" t="s">
        <v>345</v>
      </c>
      <c r="B185" s="4" t="s">
        <v>346</v>
      </c>
      <c r="C185" s="58"/>
      <c r="D185" s="73">
        <v>200000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s="25" customFormat="1" x14ac:dyDescent="0.25">
      <c r="A186" s="4" t="s">
        <v>347</v>
      </c>
      <c r="B186" s="4" t="s">
        <v>348</v>
      </c>
      <c r="C186" s="58"/>
      <c r="D186" s="70">
        <v>246100</v>
      </c>
      <c r="E186" s="11"/>
      <c r="F186" s="11"/>
      <c r="G186" s="11"/>
      <c r="I186" s="70">
        <v>6234</v>
      </c>
      <c r="J186" s="11">
        <v>31132.95</v>
      </c>
      <c r="K186" s="11"/>
      <c r="L186" s="11"/>
      <c r="M186" s="11"/>
      <c r="N186" s="11"/>
      <c r="O186" s="11"/>
      <c r="P186" s="11"/>
      <c r="Q186" s="11"/>
    </row>
    <row r="187" spans="1:17" s="25" customFormat="1" x14ac:dyDescent="0.25">
      <c r="A187" s="4" t="s">
        <v>349</v>
      </c>
      <c r="B187" s="4" t="s">
        <v>350</v>
      </c>
      <c r="C187" s="58"/>
      <c r="D187" s="73">
        <v>1380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 s="25" customFormat="1" x14ac:dyDescent="0.25">
      <c r="A188" s="4" t="s">
        <v>351</v>
      </c>
      <c r="B188" s="4" t="s">
        <v>352</v>
      </c>
      <c r="C188" s="58">
        <v>0</v>
      </c>
      <c r="D188" s="73">
        <v>0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 s="25" customFormat="1" x14ac:dyDescent="0.25">
      <c r="A189" s="4" t="s">
        <v>353</v>
      </c>
      <c r="B189" s="4" t="s">
        <v>354</v>
      </c>
      <c r="C189" s="58"/>
      <c r="D189" s="73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1:17" s="25" customFormat="1" x14ac:dyDescent="0.25">
      <c r="A190" s="4" t="s">
        <v>355</v>
      </c>
      <c r="B190" s="4" t="s">
        <v>356</v>
      </c>
      <c r="C190" s="58">
        <v>0</v>
      </c>
      <c r="D190" s="73">
        <v>0</v>
      </c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</row>
    <row r="191" spans="1:17" s="25" customFormat="1" x14ac:dyDescent="0.25">
      <c r="A191" s="4" t="s">
        <v>357</v>
      </c>
      <c r="B191" s="4" t="s">
        <v>358</v>
      </c>
      <c r="C191" s="58">
        <v>0</v>
      </c>
      <c r="D191" s="73">
        <f>+D192</f>
        <v>660000</v>
      </c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1:17" s="25" customFormat="1" x14ac:dyDescent="0.25">
      <c r="A192" s="4" t="s">
        <v>359</v>
      </c>
      <c r="B192" s="4" t="s">
        <v>360</v>
      </c>
      <c r="C192" s="58"/>
      <c r="D192" s="70">
        <v>660000</v>
      </c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</row>
    <row r="193" spans="1:17" s="25" customFormat="1" ht="30" x14ac:dyDescent="0.25">
      <c r="A193" s="4" t="s">
        <v>361</v>
      </c>
      <c r="B193" s="4" t="s">
        <v>362</v>
      </c>
      <c r="C193" s="58">
        <v>0</v>
      </c>
      <c r="D193" s="73">
        <v>0</v>
      </c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</row>
    <row r="194" spans="1:17" s="22" customFormat="1" x14ac:dyDescent="0.2">
      <c r="A194" s="33">
        <v>2.7</v>
      </c>
      <c r="B194" s="34" t="s">
        <v>363</v>
      </c>
      <c r="C194" s="35">
        <f>SUM(C195:C199)</f>
        <v>0</v>
      </c>
      <c r="D194" s="35">
        <f>D195+D197+D198+D199</f>
        <v>515070</v>
      </c>
      <c r="E194" s="35">
        <f>SUM(E195:E199)</f>
        <v>0</v>
      </c>
      <c r="F194" s="35">
        <f>SUM(F195:F199)</f>
        <v>0</v>
      </c>
      <c r="G194" s="35">
        <f t="shared" ref="G194:P194" si="22">SUM(G195:G199)</f>
        <v>0</v>
      </c>
      <c r="H194" s="35">
        <f>SUM(H195:H199)</f>
        <v>515070</v>
      </c>
      <c r="I194" s="35">
        <f t="shared" si="22"/>
        <v>0</v>
      </c>
      <c r="J194" s="35">
        <f t="shared" si="22"/>
        <v>0</v>
      </c>
      <c r="K194" s="35">
        <f t="shared" si="22"/>
        <v>0</v>
      </c>
      <c r="L194" s="35">
        <f t="shared" si="22"/>
        <v>0</v>
      </c>
      <c r="M194" s="35">
        <f t="shared" si="22"/>
        <v>0</v>
      </c>
      <c r="N194" s="35">
        <f t="shared" si="22"/>
        <v>0</v>
      </c>
      <c r="O194" s="35">
        <f t="shared" si="22"/>
        <v>0</v>
      </c>
      <c r="P194" s="35">
        <f t="shared" si="22"/>
        <v>0</v>
      </c>
      <c r="Q194" s="30">
        <f>SUM(E194:I194)+J194</f>
        <v>515070</v>
      </c>
    </row>
    <row r="195" spans="1:17" s="25" customFormat="1" x14ac:dyDescent="0.2">
      <c r="A195" s="4" t="s">
        <v>364</v>
      </c>
      <c r="B195" s="4" t="s">
        <v>365</v>
      </c>
      <c r="C195" s="41">
        <v>0</v>
      </c>
      <c r="D195" s="41">
        <f>D196</f>
        <v>515070</v>
      </c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/>
      <c r="O195" s="41"/>
      <c r="P195" s="41"/>
      <c r="Q195" s="41">
        <f>SUM(F195:P195)</f>
        <v>0</v>
      </c>
    </row>
    <row r="196" spans="1:17" s="25" customFormat="1" x14ac:dyDescent="0.2">
      <c r="A196" s="4" t="s">
        <v>366</v>
      </c>
      <c r="B196" s="4" t="s">
        <v>367</v>
      </c>
      <c r="C196" s="41">
        <v>0</v>
      </c>
      <c r="D196" s="41">
        <v>515070</v>
      </c>
      <c r="E196" s="41"/>
      <c r="F196" s="41"/>
      <c r="G196" s="41"/>
      <c r="H196" s="41">
        <v>515070</v>
      </c>
      <c r="I196" s="41"/>
      <c r="J196" s="41"/>
      <c r="K196" s="41"/>
      <c r="L196" s="41"/>
      <c r="M196" s="41">
        <v>0</v>
      </c>
      <c r="N196" s="41"/>
      <c r="O196" s="41"/>
      <c r="P196" s="41"/>
      <c r="Q196" s="41"/>
    </row>
    <row r="197" spans="1:17" s="25" customFormat="1" x14ac:dyDescent="0.2">
      <c r="A197" s="4" t="s">
        <v>368</v>
      </c>
      <c r="B197" s="4" t="s">
        <v>369</v>
      </c>
      <c r="D197" s="41">
        <v>0</v>
      </c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/>
      <c r="O197" s="41"/>
      <c r="P197" s="41"/>
      <c r="Q197" s="41">
        <f>SUM(F197:P197)</f>
        <v>0</v>
      </c>
    </row>
    <row r="198" spans="1:17" s="25" customFormat="1" ht="30" x14ac:dyDescent="0.2">
      <c r="A198" s="4" t="s">
        <v>370</v>
      </c>
      <c r="B198" s="4" t="s">
        <v>371</v>
      </c>
      <c r="C198" s="41">
        <v>0</v>
      </c>
      <c r="D198" s="41">
        <v>0</v>
      </c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/>
      <c r="O198" s="41"/>
      <c r="P198" s="41"/>
      <c r="Q198" s="41">
        <f>SUM(F198:P198)</f>
        <v>0</v>
      </c>
    </row>
    <row r="199" spans="1:17" s="25" customFormat="1" ht="45" x14ac:dyDescent="0.2">
      <c r="A199" s="64" t="s">
        <v>372</v>
      </c>
      <c r="B199" s="64" t="s">
        <v>373</v>
      </c>
      <c r="C199" s="41">
        <v>0</v>
      </c>
      <c r="D199" s="41">
        <v>0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/>
      <c r="O199" s="41"/>
      <c r="P199" s="41"/>
      <c r="Q199" s="41">
        <f>SUM(F199:P199)</f>
        <v>0</v>
      </c>
    </row>
    <row r="200" spans="1:17" s="22" customFormat="1" ht="30" x14ac:dyDescent="0.2">
      <c r="A200" s="33">
        <v>2.8</v>
      </c>
      <c r="B200" s="34" t="s">
        <v>374</v>
      </c>
      <c r="C200" s="35">
        <f>SUM(C201:C202)</f>
        <v>0</v>
      </c>
      <c r="D200" s="35">
        <f>SUM(D201:D202)</f>
        <v>0</v>
      </c>
      <c r="E200" s="35">
        <f t="shared" ref="E200" si="23">SUM(E201:E202)</f>
        <v>0</v>
      </c>
      <c r="F200" s="35">
        <f t="shared" ref="F200:P200" si="24">SUM(F201:F202)</f>
        <v>0</v>
      </c>
      <c r="G200" s="35">
        <f t="shared" si="24"/>
        <v>0</v>
      </c>
      <c r="H200" s="35">
        <f t="shared" si="24"/>
        <v>0</v>
      </c>
      <c r="I200" s="35">
        <f t="shared" si="24"/>
        <v>0</v>
      </c>
      <c r="J200" s="35">
        <f t="shared" si="24"/>
        <v>0</v>
      </c>
      <c r="K200" s="35">
        <f t="shared" si="24"/>
        <v>0</v>
      </c>
      <c r="L200" s="35">
        <f t="shared" si="24"/>
        <v>0</v>
      </c>
      <c r="M200" s="35">
        <f t="shared" si="24"/>
        <v>0</v>
      </c>
      <c r="N200" s="35">
        <f t="shared" si="24"/>
        <v>0</v>
      </c>
      <c r="O200" s="35">
        <f t="shared" si="24"/>
        <v>0</v>
      </c>
      <c r="P200" s="35">
        <f t="shared" si="24"/>
        <v>0</v>
      </c>
      <c r="Q200" s="30">
        <f>SUM(E200:F200)</f>
        <v>0</v>
      </c>
    </row>
    <row r="201" spans="1:17" s="25" customFormat="1" x14ac:dyDescent="0.2">
      <c r="A201" s="4" t="s">
        <v>375</v>
      </c>
      <c r="B201" s="4" t="s">
        <v>376</v>
      </c>
      <c r="C201" s="41">
        <v>0</v>
      </c>
      <c r="D201" s="41"/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f>SUM(F201:P201)</f>
        <v>0</v>
      </c>
    </row>
    <row r="202" spans="1:17" s="25" customFormat="1" ht="30" x14ac:dyDescent="0.2">
      <c r="A202" s="4" t="s">
        <v>377</v>
      </c>
      <c r="B202" s="4" t="s">
        <v>378</v>
      </c>
      <c r="C202" s="41">
        <v>0</v>
      </c>
      <c r="D202" s="41"/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f>SUM(F202:P202)</f>
        <v>0</v>
      </c>
    </row>
    <row r="203" spans="1:17" s="22" customFormat="1" x14ac:dyDescent="0.2">
      <c r="A203" s="33">
        <v>2.9</v>
      </c>
      <c r="B203" s="34" t="s">
        <v>379</v>
      </c>
      <c r="C203" s="35">
        <f>SUM(C204:C206)</f>
        <v>0</v>
      </c>
      <c r="D203" s="35"/>
      <c r="E203" s="35">
        <f t="shared" ref="E203" si="25">SUM(E204:E206)</f>
        <v>0</v>
      </c>
      <c r="F203" s="35">
        <f t="shared" ref="F203" si="26">SUM(F204:F206)</f>
        <v>0</v>
      </c>
      <c r="G203" s="35">
        <f t="shared" ref="G203:P203" si="27">SUM(G204:G206)</f>
        <v>0</v>
      </c>
      <c r="H203" s="35">
        <f t="shared" si="27"/>
        <v>0</v>
      </c>
      <c r="I203" s="35">
        <f t="shared" si="27"/>
        <v>0</v>
      </c>
      <c r="J203" s="35">
        <f t="shared" si="27"/>
        <v>0</v>
      </c>
      <c r="K203" s="35">
        <f t="shared" si="27"/>
        <v>0</v>
      </c>
      <c r="L203" s="35">
        <f t="shared" si="27"/>
        <v>0</v>
      </c>
      <c r="M203" s="35">
        <f t="shared" si="27"/>
        <v>0</v>
      </c>
      <c r="N203" s="35">
        <f t="shared" si="27"/>
        <v>0</v>
      </c>
      <c r="O203" s="35">
        <f t="shared" si="27"/>
        <v>0</v>
      </c>
      <c r="P203" s="35">
        <f t="shared" si="27"/>
        <v>0</v>
      </c>
      <c r="Q203" s="30">
        <f>SUM(E203:F203)</f>
        <v>0</v>
      </c>
    </row>
    <row r="204" spans="1:17" s="25" customFormat="1" x14ac:dyDescent="0.2">
      <c r="A204" s="4" t="s">
        <v>380</v>
      </c>
      <c r="B204" s="4" t="s">
        <v>381</v>
      </c>
      <c r="C204" s="41">
        <v>0</v>
      </c>
      <c r="D204" s="41"/>
      <c r="E204" s="41">
        <v>0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/>
      <c r="O204" s="41"/>
      <c r="P204" s="41"/>
      <c r="Q204" s="41">
        <f>SUM(F204:P204)</f>
        <v>0</v>
      </c>
    </row>
    <row r="205" spans="1:17" s="25" customFormat="1" ht="30" x14ac:dyDescent="0.2">
      <c r="A205" s="4" t="s">
        <v>382</v>
      </c>
      <c r="B205" s="4" t="s">
        <v>383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/>
      <c r="I205" s="41"/>
      <c r="J205" s="41"/>
      <c r="K205" s="41"/>
      <c r="L205" s="41"/>
      <c r="M205" s="41"/>
      <c r="N205" s="41"/>
      <c r="O205" s="41"/>
      <c r="P205" s="41"/>
      <c r="Q205" s="41">
        <f>SUM(F205:P205)</f>
        <v>0</v>
      </c>
    </row>
    <row r="206" spans="1:17" s="25" customFormat="1" ht="30" x14ac:dyDescent="0.25">
      <c r="A206" s="4" t="s">
        <v>384</v>
      </c>
      <c r="B206" s="4" t="s">
        <v>385</v>
      </c>
      <c r="C206" s="49"/>
      <c r="D206" s="41"/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/>
      <c r="O206" s="41"/>
      <c r="P206" s="41"/>
      <c r="Q206" s="41">
        <f>SUM(F206:P206)</f>
        <v>0</v>
      </c>
    </row>
    <row r="207" spans="1:17" s="25" customFormat="1" x14ac:dyDescent="0.2">
      <c r="A207" s="4"/>
      <c r="B207" s="4"/>
      <c r="C207" s="41"/>
      <c r="D207" s="41"/>
      <c r="E207" s="41"/>
      <c r="F207" s="41"/>
      <c r="G207" s="41"/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/>
      <c r="O207" s="41"/>
      <c r="P207" s="41"/>
      <c r="Q207" s="24"/>
    </row>
    <row r="208" spans="1:17" s="25" customFormat="1" x14ac:dyDescent="0.2">
      <c r="A208" s="4"/>
      <c r="B208" s="4"/>
      <c r="C208" s="41"/>
      <c r="D208" s="41"/>
      <c r="E208" s="41"/>
      <c r="F208" s="41"/>
      <c r="G208" s="41"/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/>
      <c r="O208" s="41"/>
      <c r="P208" s="41"/>
      <c r="Q208" s="24"/>
    </row>
    <row r="209" spans="1:17" s="22" customFormat="1" x14ac:dyDescent="0.2">
      <c r="A209" s="12">
        <v>4</v>
      </c>
      <c r="B209" s="13" t="s">
        <v>386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37"/>
    </row>
    <row r="210" spans="1:17" s="22" customFormat="1" x14ac:dyDescent="0.2">
      <c r="A210" s="33">
        <v>4.0999999999999996</v>
      </c>
      <c r="B210" s="34" t="s">
        <v>387</v>
      </c>
      <c r="C210" s="35">
        <f>SUM(C211:C212)</f>
        <v>0</v>
      </c>
      <c r="D210" s="35"/>
      <c r="E210" s="35">
        <f t="shared" ref="E210" si="28">SUM(E211:E212)</f>
        <v>0</v>
      </c>
      <c r="F210" s="35">
        <f t="shared" ref="F210" si="29">SUM(F211:F212)</f>
        <v>0</v>
      </c>
      <c r="G210" s="35">
        <f t="shared" ref="G210:P210" si="30">SUM(G211:G212)</f>
        <v>0</v>
      </c>
      <c r="H210" s="35">
        <f t="shared" si="30"/>
        <v>0</v>
      </c>
      <c r="I210" s="35">
        <f t="shared" si="30"/>
        <v>0</v>
      </c>
      <c r="J210" s="35">
        <f t="shared" si="30"/>
        <v>0</v>
      </c>
      <c r="K210" s="35">
        <f t="shared" si="30"/>
        <v>0</v>
      </c>
      <c r="L210" s="35">
        <f t="shared" si="30"/>
        <v>0</v>
      </c>
      <c r="M210" s="35">
        <f t="shared" si="30"/>
        <v>0</v>
      </c>
      <c r="N210" s="35">
        <f t="shared" si="30"/>
        <v>0</v>
      </c>
      <c r="O210" s="35">
        <f t="shared" si="30"/>
        <v>0</v>
      </c>
      <c r="P210" s="35">
        <f t="shared" si="30"/>
        <v>0</v>
      </c>
      <c r="Q210" s="30">
        <f>SUM(E210:F210)</f>
        <v>0</v>
      </c>
    </row>
    <row r="211" spans="1:17" s="25" customFormat="1" ht="30" x14ac:dyDescent="0.2">
      <c r="A211" s="4" t="s">
        <v>388</v>
      </c>
      <c r="B211" s="4" t="s">
        <v>389</v>
      </c>
      <c r="C211" s="41">
        <v>0</v>
      </c>
      <c r="D211" s="41"/>
      <c r="E211" s="41">
        <v>0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/>
      <c r="N211" s="41"/>
      <c r="O211" s="41"/>
      <c r="P211" s="41"/>
      <c r="Q211" s="41">
        <f>SUM(F211:J211)</f>
        <v>0</v>
      </c>
    </row>
    <row r="212" spans="1:17" s="25" customFormat="1" ht="30" x14ac:dyDescent="0.2">
      <c r="A212" s="4" t="s">
        <v>390</v>
      </c>
      <c r="B212" s="4" t="s">
        <v>391</v>
      </c>
      <c r="C212" s="41">
        <v>0</v>
      </c>
      <c r="D212" s="41"/>
      <c r="E212" s="41">
        <v>0</v>
      </c>
      <c r="F212" s="41">
        <v>0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/>
      <c r="N212" s="41"/>
      <c r="O212" s="41"/>
      <c r="P212" s="41"/>
      <c r="Q212" s="41">
        <f>SUM(F212:J212)</f>
        <v>0</v>
      </c>
    </row>
    <row r="213" spans="1:17" s="22" customFormat="1" x14ac:dyDescent="0.2">
      <c r="A213" s="33">
        <v>4.2</v>
      </c>
      <c r="B213" s="34" t="s">
        <v>392</v>
      </c>
      <c r="C213" s="35">
        <f>SUM(C214:C215)</f>
        <v>0</v>
      </c>
      <c r="D213" s="35"/>
      <c r="E213" s="35">
        <f t="shared" ref="E213" si="31">SUM(E214:E215)</f>
        <v>0</v>
      </c>
      <c r="F213" s="35">
        <f t="shared" ref="F213:M213" si="32">SUM(F214:F215)</f>
        <v>0</v>
      </c>
      <c r="G213" s="35">
        <f t="shared" si="32"/>
        <v>0</v>
      </c>
      <c r="H213" s="35">
        <f t="shared" si="32"/>
        <v>0</v>
      </c>
      <c r="I213" s="35">
        <f t="shared" si="32"/>
        <v>0</v>
      </c>
      <c r="J213" s="35">
        <f t="shared" si="32"/>
        <v>0</v>
      </c>
      <c r="K213" s="35">
        <f t="shared" si="32"/>
        <v>0</v>
      </c>
      <c r="L213" s="35">
        <f t="shared" si="32"/>
        <v>0</v>
      </c>
      <c r="M213" s="35">
        <f t="shared" si="32"/>
        <v>0</v>
      </c>
      <c r="N213" s="35"/>
      <c r="O213" s="35"/>
      <c r="P213" s="35"/>
      <c r="Q213" s="30">
        <f>SUM(E213:F213)</f>
        <v>0</v>
      </c>
    </row>
    <row r="214" spans="1:17" s="25" customFormat="1" x14ac:dyDescent="0.2">
      <c r="A214" s="4" t="s">
        <v>393</v>
      </c>
      <c r="B214" s="4" t="s">
        <v>394</v>
      </c>
      <c r="C214" s="41">
        <v>0</v>
      </c>
      <c r="D214" s="41"/>
      <c r="E214" s="41">
        <v>0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/>
      <c r="N214" s="41"/>
      <c r="O214" s="41"/>
      <c r="P214" s="41"/>
      <c r="Q214" s="41">
        <f>SUM(F214:J214)</f>
        <v>0</v>
      </c>
    </row>
    <row r="215" spans="1:17" s="25" customFormat="1" ht="30" x14ac:dyDescent="0.2">
      <c r="A215" s="4" t="s">
        <v>395</v>
      </c>
      <c r="B215" s="4" t="s">
        <v>396</v>
      </c>
      <c r="C215" s="41">
        <v>0</v>
      </c>
      <c r="D215" s="41"/>
      <c r="E215" s="41">
        <v>0</v>
      </c>
      <c r="F215" s="41">
        <v>0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/>
      <c r="N215" s="41"/>
      <c r="O215" s="41"/>
      <c r="P215" s="41"/>
      <c r="Q215" s="41">
        <f>SUM(F215:J215)</f>
        <v>0</v>
      </c>
    </row>
    <row r="216" spans="1:17" s="22" customFormat="1" x14ac:dyDescent="0.2">
      <c r="A216" s="33">
        <v>4.3</v>
      </c>
      <c r="B216" s="34" t="s">
        <v>397</v>
      </c>
      <c r="C216" s="35">
        <f>SUM(C217)</f>
        <v>0</v>
      </c>
      <c r="D216" s="35"/>
      <c r="E216" s="35">
        <f t="shared" ref="E216:L216" si="33">SUM(E217)</f>
        <v>0</v>
      </c>
      <c r="F216" s="35">
        <f t="shared" si="33"/>
        <v>0</v>
      </c>
      <c r="G216" s="35">
        <v>0</v>
      </c>
      <c r="H216" s="35">
        <f t="shared" si="33"/>
        <v>0</v>
      </c>
      <c r="I216" s="35">
        <f t="shared" si="33"/>
        <v>0</v>
      </c>
      <c r="J216" s="35">
        <f t="shared" si="33"/>
        <v>0</v>
      </c>
      <c r="K216" s="35">
        <f t="shared" si="33"/>
        <v>0</v>
      </c>
      <c r="L216" s="35">
        <f t="shared" si="33"/>
        <v>0</v>
      </c>
      <c r="M216" s="35"/>
      <c r="N216" s="35"/>
      <c r="O216" s="35"/>
      <c r="P216" s="35"/>
      <c r="Q216" s="30">
        <f>SUM(E216:F216)</f>
        <v>0</v>
      </c>
    </row>
    <row r="217" spans="1:17" s="25" customFormat="1" ht="30" x14ac:dyDescent="0.2">
      <c r="A217" s="4" t="s">
        <v>398</v>
      </c>
      <c r="B217" s="4" t="s">
        <v>399</v>
      </c>
      <c r="C217" s="41">
        <v>0</v>
      </c>
      <c r="D217" s="41"/>
      <c r="E217" s="41">
        <v>0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/>
      <c r="N217" s="41"/>
      <c r="O217" s="41"/>
      <c r="P217" s="41"/>
      <c r="Q217" s="41">
        <f>SUM(F217:J217)</f>
        <v>0</v>
      </c>
    </row>
    <row r="218" spans="1:17" s="26" customFormat="1" x14ac:dyDescent="0.2">
      <c r="A218" s="76" t="s">
        <v>400</v>
      </c>
      <c r="B218" s="76"/>
      <c r="C218" s="42">
        <f>+C210+C213+C216</f>
        <v>0</v>
      </c>
      <c r="D218" s="42"/>
      <c r="E218" s="42">
        <f t="shared" ref="E218" si="34">+E210+E213+E216</f>
        <v>0</v>
      </c>
      <c r="F218" s="42">
        <f t="shared" ref="F218:G218" si="35">+F210+F213+F216</f>
        <v>0</v>
      </c>
      <c r="G218" s="42">
        <f t="shared" si="35"/>
        <v>0</v>
      </c>
      <c r="H218" s="42">
        <f>+H210+H213+H216</f>
        <v>0</v>
      </c>
      <c r="I218" s="42">
        <v>0</v>
      </c>
      <c r="J218" s="42">
        <v>0</v>
      </c>
      <c r="K218" s="42">
        <v>0</v>
      </c>
      <c r="L218" s="42">
        <v>0</v>
      </c>
      <c r="M218" s="42"/>
      <c r="N218" s="42"/>
      <c r="O218" s="42"/>
      <c r="P218" s="42"/>
      <c r="Q218" s="42">
        <f>SUM(F218:J218)</f>
        <v>0</v>
      </c>
    </row>
    <row r="219" spans="1:17" s="25" customFormat="1" x14ac:dyDescent="0.2">
      <c r="A219" s="4"/>
      <c r="B219" s="4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24"/>
    </row>
    <row r="220" spans="1:17" s="22" customFormat="1" x14ac:dyDescent="0.2">
      <c r="A220" s="77" t="s">
        <v>401</v>
      </c>
      <c r="B220" s="77"/>
      <c r="C220" s="17">
        <f t="shared" ref="C220:P220" si="36">+C13+C218</f>
        <v>25525319859</v>
      </c>
      <c r="D220" s="17">
        <f t="shared" si="36"/>
        <v>27487406334.419998</v>
      </c>
      <c r="E220" s="17">
        <f t="shared" si="36"/>
        <v>1968315854.3700001</v>
      </c>
      <c r="F220" s="17">
        <f t="shared" si="36"/>
        <v>1958753458.0699999</v>
      </c>
      <c r="G220" s="17">
        <f t="shared" si="36"/>
        <v>1981100128.79</v>
      </c>
      <c r="H220" s="17">
        <f t="shared" si="36"/>
        <v>1966539086.0500002</v>
      </c>
      <c r="I220" s="17">
        <f>+I13+I218</f>
        <v>2209424160.2600002</v>
      </c>
      <c r="J220" s="17">
        <f t="shared" si="36"/>
        <v>2167072785.6500001</v>
      </c>
      <c r="K220" s="17">
        <f t="shared" si="36"/>
        <v>0</v>
      </c>
      <c r="L220" s="17">
        <f t="shared" si="36"/>
        <v>0</v>
      </c>
      <c r="M220" s="17">
        <f t="shared" si="36"/>
        <v>0</v>
      </c>
      <c r="N220" s="17">
        <f t="shared" si="36"/>
        <v>0</v>
      </c>
      <c r="O220" s="17">
        <f t="shared" si="36"/>
        <v>0</v>
      </c>
      <c r="P220" s="17">
        <f t="shared" si="36"/>
        <v>0</v>
      </c>
      <c r="Q220" s="17">
        <f>SUM(E220:J220)</f>
        <v>12251205473.190001</v>
      </c>
    </row>
    <row r="221" spans="1:17" x14ac:dyDescent="0.2">
      <c r="A221" s="19" t="s">
        <v>402</v>
      </c>
    </row>
    <row r="223" spans="1:17" x14ac:dyDescent="0.25">
      <c r="A223" s="18" t="s">
        <v>403</v>
      </c>
    </row>
    <row r="224" spans="1:17" x14ac:dyDescent="0.25">
      <c r="A224" s="52" t="s">
        <v>404</v>
      </c>
    </row>
    <row r="225" spans="1:17" x14ac:dyDescent="0.25">
      <c r="A225" s="75" t="s">
        <v>405</v>
      </c>
      <c r="B225" s="75"/>
    </row>
    <row r="226" spans="1:17" x14ac:dyDescent="0.25">
      <c r="A226" s="52" t="s">
        <v>406</v>
      </c>
    </row>
    <row r="227" spans="1:17" x14ac:dyDescent="0.25">
      <c r="A227" s="52" t="s">
        <v>407</v>
      </c>
    </row>
    <row r="228" spans="1:17" x14ac:dyDescent="0.25">
      <c r="A228" s="52" t="s">
        <v>408</v>
      </c>
    </row>
    <row r="229" spans="1:17" x14ac:dyDescent="0.25">
      <c r="A229" s="52" t="s">
        <v>409</v>
      </c>
    </row>
    <row r="230" spans="1:17" x14ac:dyDescent="0.25">
      <c r="A230" s="52"/>
    </row>
    <row r="231" spans="1:17" x14ac:dyDescent="0.25">
      <c r="A231" s="52"/>
    </row>
    <row r="232" spans="1:17" x14ac:dyDescent="0.25">
      <c r="A232" s="52"/>
    </row>
    <row r="234" spans="1:17" x14ac:dyDescent="0.2">
      <c r="B234" s="45"/>
      <c r="E234" s="48"/>
      <c r="F234" s="48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s="3" customFormat="1" x14ac:dyDescent="0.2">
      <c r="A235" s="20"/>
      <c r="B235" s="38" t="s">
        <v>410</v>
      </c>
      <c r="C235" s="43"/>
      <c r="D235" s="21"/>
      <c r="E235" s="21"/>
      <c r="F235" s="69" t="s">
        <v>411</v>
      </c>
      <c r="G235" s="8"/>
      <c r="H235" s="43"/>
      <c r="I235" s="43"/>
      <c r="J235" s="43"/>
      <c r="K235" s="43"/>
      <c r="L235" s="43"/>
      <c r="M235" s="43"/>
      <c r="N235" s="43"/>
      <c r="O235" s="43"/>
      <c r="P235" s="43"/>
      <c r="Q235" s="43"/>
    </row>
    <row r="236" spans="1:17" x14ac:dyDescent="0.2">
      <c r="B236" s="39" t="s">
        <v>412</v>
      </c>
      <c r="E236" s="7"/>
      <c r="F236" s="39" t="s">
        <v>413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">
      <c r="B237" s="44"/>
    </row>
    <row r="246" spans="4:6" x14ac:dyDescent="0.2">
      <c r="D246" s="50"/>
    </row>
    <row r="251" spans="4:6" x14ac:dyDescent="0.2">
      <c r="E251" s="50"/>
      <c r="F251" s="50"/>
    </row>
  </sheetData>
  <mergeCells count="8">
    <mergeCell ref="A225:B225"/>
    <mergeCell ref="A218:B218"/>
    <mergeCell ref="A220:B220"/>
    <mergeCell ref="A8:Q8"/>
    <mergeCell ref="A9:Q9"/>
    <mergeCell ref="A10:Q10"/>
    <mergeCell ref="A12:B12"/>
    <mergeCell ref="A13:B13"/>
  </mergeCells>
  <phoneticPr fontId="11" type="noConversion"/>
  <printOptions horizontalCentered="1"/>
  <pageMargins left="0.25" right="0.25" top="0.75" bottom="0.75" header="0.3" footer="0.3"/>
  <pageSetup paperSize="7" scale="48" fitToHeight="0" orientation="landscape" r:id="rId1"/>
  <headerFooter>
    <oddFooter>&amp;C&amp;P</oddFooter>
  </headerFooter>
  <ignoredErrors>
    <ignoredError sqref="Q195:Q199 Q151:Q156 Q158:Q164 Q201:Q202 Q204:Q209 Q211:Q212 Q214:Q215 Q217:Q219 Q222:Q225 Q227:Q228" formulaRange="1"/>
    <ignoredError sqref="J103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subject/>
  <dc:creator>Oracle Reports</dc:creator>
  <cp:keywords/>
  <dc:description/>
  <cp:lastModifiedBy>Rafael Esteban Martinez Estrella</cp:lastModifiedBy>
  <cp:revision/>
  <cp:lastPrinted>2025-07-10T19:36:39Z</cp:lastPrinted>
  <dcterms:created xsi:type="dcterms:W3CDTF">2021-09-03T13:12:25Z</dcterms:created>
  <dcterms:modified xsi:type="dcterms:W3CDTF">2025-07-10T19:38:00Z</dcterms:modified>
  <cp:category/>
  <cp:contentStatus/>
</cp:coreProperties>
</file>