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2-FEBRERO 2025/"/>
    </mc:Choice>
  </mc:AlternateContent>
  <xr:revisionPtr revIDLastSave="93" documentId="8_{1EF81533-B36E-4B42-8124-77902692AA2C}" xr6:coauthVersionLast="47" xr6:coauthVersionMax="47" xr10:uidLastSave="{3E006A0A-7B50-4371-9DA8-2D977F8DD147}"/>
  <bookViews>
    <workbookView xWindow="-120" yWindow="-120" windowWidth="29040" windowHeight="15720" tabRatio="608" xr2:uid="{00000000-000D-0000-FFFF-FFFF00000000}"/>
  </bookViews>
  <sheets>
    <sheet name="Plantilla Ejecucion" sheetId="1" r:id="rId1"/>
  </sheets>
  <definedNames>
    <definedName name="_xlnm.Print_Area" localSheetId="0">'Plantilla Ejecucion'!$A$1:$R$230</definedName>
    <definedName name="_xlnm.Print_Titles" localSheetId="0">'Plantilla Ejecucion'!$14:$14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002  Page 2_b5f4e422-f07e-4589-9331-6e5023cdef06" name="Table002  Page 2" connection="Consulta - Table002 (Page 2)"/>
          <x15:modelTable id="Table001  Page 1_fa3d59ea-9fe7-454f-a55d-85906e6b2f1c" name="Table001  Page 1" connection="Consulta - Table001 (Page 1)"/>
          <x15:modelTable id="Page001_9cc6a9b3-b9f8-4634-8737-bfbb83b7dae2" name="Page001" connection="Consulta - Page001"/>
          <x15:modelTable id="Page002_01b8071b-8c6e-4890-bc6d-ae567e1f2262" name="Page002" connection="Consulta - Page00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1" l="1"/>
  <c r="D38" i="1"/>
  <c r="D78" i="1"/>
  <c r="S44" i="1"/>
  <c r="D67" i="1"/>
  <c r="D55" i="1"/>
  <c r="D46" i="1"/>
  <c r="D39" i="1"/>
  <c r="D93" i="1"/>
  <c r="D62" i="1"/>
  <c r="E210" i="1"/>
  <c r="E207" i="1"/>
  <c r="E204" i="1"/>
  <c r="E197" i="1"/>
  <c r="E194" i="1"/>
  <c r="E188" i="1"/>
  <c r="E159" i="1"/>
  <c r="E151" i="1"/>
  <c r="E141" i="1"/>
  <c r="E140" i="1"/>
  <c r="E120" i="1"/>
  <c r="E96" i="1" s="1"/>
  <c r="E78" i="1"/>
  <c r="E62" i="1"/>
  <c r="E55" i="1"/>
  <c r="E39" i="1"/>
  <c r="E33" i="1"/>
  <c r="E26" i="1"/>
  <c r="E18" i="1"/>
  <c r="E17" i="1" s="1"/>
  <c r="D168" i="1"/>
  <c r="D173" i="1"/>
  <c r="D160" i="1"/>
  <c r="D120" i="1"/>
  <c r="D128" i="1"/>
  <c r="D97" i="1"/>
  <c r="D111" i="1"/>
  <c r="D96" i="1" s="1"/>
  <c r="F101" i="1" s="1"/>
  <c r="D114" i="1"/>
  <c r="D101" i="1"/>
  <c r="D104" i="1"/>
  <c r="E38" i="1" l="1"/>
  <c r="E212" i="1"/>
  <c r="D109" i="1"/>
  <c r="D141" i="1"/>
  <c r="D18" i="1"/>
  <c r="D26" i="1"/>
  <c r="D33" i="1"/>
  <c r="F141" i="1"/>
  <c r="F39" i="1"/>
  <c r="F120" i="1"/>
  <c r="F96" i="1" s="1"/>
  <c r="R96" i="1" s="1"/>
  <c r="F78" i="1"/>
  <c r="F62" i="1"/>
  <c r="F55" i="1"/>
  <c r="F33" i="1"/>
  <c r="F26" i="1"/>
  <c r="R38" i="1" l="1"/>
  <c r="E15" i="1"/>
  <c r="E214" i="1" s="1"/>
  <c r="F38" i="1"/>
  <c r="D17" i="1"/>
  <c r="F18" i="1"/>
  <c r="F17" i="1" l="1"/>
  <c r="C39" i="1"/>
  <c r="C128" i="1"/>
  <c r="Q17" i="1"/>
  <c r="D159" i="1"/>
  <c r="C104" i="1"/>
  <c r="C101" i="1"/>
  <c r="C97" i="1"/>
  <c r="C26" i="1"/>
  <c r="Q140" i="1"/>
  <c r="S18" i="1" l="1"/>
  <c r="R17" i="1"/>
  <c r="Q159" i="1"/>
  <c r="Q96" i="1"/>
  <c r="P159" i="1" l="1"/>
  <c r="P140" i="1"/>
  <c r="P96" i="1" l="1"/>
  <c r="O159" i="1"/>
  <c r="O140" i="1"/>
  <c r="L210" i="1"/>
  <c r="M210" i="1"/>
  <c r="L207" i="1"/>
  <c r="M207" i="1"/>
  <c r="N207" i="1"/>
  <c r="K197" i="1"/>
  <c r="L197" i="1"/>
  <c r="M197" i="1"/>
  <c r="N197" i="1"/>
  <c r="O197" i="1"/>
  <c r="P197" i="1"/>
  <c r="Q197" i="1"/>
  <c r="L194" i="1"/>
  <c r="M194" i="1"/>
  <c r="N194" i="1"/>
  <c r="O194" i="1"/>
  <c r="P194" i="1"/>
  <c r="Q194" i="1"/>
  <c r="D188" i="1"/>
  <c r="C141" i="1"/>
  <c r="C18" i="1"/>
  <c r="C33" i="1"/>
  <c r="N140" i="1"/>
  <c r="C17" i="1" l="1"/>
  <c r="O17" i="1"/>
  <c r="O96" i="1"/>
  <c r="N96" i="1"/>
  <c r="N159" i="1"/>
  <c r="M140" i="1"/>
  <c r="M17" i="1"/>
  <c r="L159" i="1"/>
  <c r="L140" i="1"/>
  <c r="M96" i="1" l="1"/>
  <c r="M159" i="1"/>
  <c r="L96" i="1"/>
  <c r="K210" i="1"/>
  <c r="J210" i="1"/>
  <c r="J207" i="1"/>
  <c r="K207" i="1"/>
  <c r="J204" i="1"/>
  <c r="K204" i="1"/>
  <c r="L204" i="1"/>
  <c r="M204" i="1"/>
  <c r="N204" i="1"/>
  <c r="O204" i="1"/>
  <c r="P204" i="1"/>
  <c r="Q204" i="1"/>
  <c r="J197" i="1"/>
  <c r="J194" i="1"/>
  <c r="K194" i="1"/>
  <c r="J188" i="1"/>
  <c r="K188" i="1"/>
  <c r="L188" i="1"/>
  <c r="M188" i="1"/>
  <c r="N188" i="1"/>
  <c r="O188" i="1"/>
  <c r="P188" i="1"/>
  <c r="Q188" i="1"/>
  <c r="K140" i="1"/>
  <c r="L38" i="1"/>
  <c r="M38" i="1"/>
  <c r="N38" i="1"/>
  <c r="O38" i="1"/>
  <c r="P38" i="1"/>
  <c r="Q38" i="1"/>
  <c r="Q15" i="1" s="1"/>
  <c r="P17" i="1"/>
  <c r="O15" i="1" l="1"/>
  <c r="P15" i="1"/>
  <c r="J17" i="1"/>
  <c r="M15" i="1"/>
  <c r="M214" i="1" s="1"/>
  <c r="J159" i="1"/>
  <c r="K17" i="1"/>
  <c r="K159" i="1"/>
  <c r="K96" i="1"/>
  <c r="K38" i="1"/>
  <c r="J96" i="1"/>
  <c r="J140" i="1" l="1"/>
  <c r="J38" i="1" l="1"/>
  <c r="I210" i="1"/>
  <c r="G207" i="1"/>
  <c r="H207" i="1"/>
  <c r="I207" i="1"/>
  <c r="G204" i="1"/>
  <c r="H204" i="1"/>
  <c r="I204" i="1"/>
  <c r="G197" i="1"/>
  <c r="H197" i="1"/>
  <c r="I197" i="1"/>
  <c r="G194" i="1"/>
  <c r="H194" i="1"/>
  <c r="I194" i="1"/>
  <c r="G188" i="1"/>
  <c r="H188" i="1"/>
  <c r="I188" i="1"/>
  <c r="F188" i="1"/>
  <c r="R188" i="1" s="1"/>
  <c r="G159" i="1"/>
  <c r="H159" i="1"/>
  <c r="I140" i="1"/>
  <c r="D194" i="1"/>
  <c r="H140" i="1"/>
  <c r="C62" i="1"/>
  <c r="C38" i="1" s="1"/>
  <c r="G140" i="1"/>
  <c r="D15" i="1" l="1"/>
  <c r="I212" i="1"/>
  <c r="H38" i="1"/>
  <c r="I38" i="1"/>
  <c r="G212" i="1"/>
  <c r="I159" i="1"/>
  <c r="H212" i="1"/>
  <c r="G38" i="1"/>
  <c r="I17" i="1"/>
  <c r="I96" i="1"/>
  <c r="G96" i="1"/>
  <c r="H96" i="1"/>
  <c r="G17" i="1"/>
  <c r="I15" i="1" l="1"/>
  <c r="C197" i="1"/>
  <c r="C120" i="1"/>
  <c r="H17" i="1"/>
  <c r="L17" i="1"/>
  <c r="L15" i="1" s="1"/>
  <c r="L214" i="1" s="1"/>
  <c r="N17" i="1"/>
  <c r="N15" i="1" s="1"/>
  <c r="C109" i="1"/>
  <c r="C140" i="1"/>
  <c r="F140" i="1"/>
  <c r="R140" i="1" s="1"/>
  <c r="F151" i="1"/>
  <c r="R151" i="1" s="1"/>
  <c r="C160" i="1"/>
  <c r="C168" i="1"/>
  <c r="F159" i="1"/>
  <c r="R159" i="1" s="1"/>
  <c r="C188" i="1"/>
  <c r="C194" i="1"/>
  <c r="F194" i="1"/>
  <c r="R194" i="1" s="1"/>
  <c r="F197" i="1"/>
  <c r="R197" i="1" s="1"/>
  <c r="C204" i="1"/>
  <c r="F204" i="1"/>
  <c r="R204" i="1" s="1"/>
  <c r="C207" i="1"/>
  <c r="F207" i="1"/>
  <c r="R207" i="1" s="1"/>
  <c r="C210" i="1"/>
  <c r="F210" i="1"/>
  <c r="R210" i="1" s="1"/>
  <c r="C96" i="1" l="1"/>
  <c r="C212" i="1"/>
  <c r="F212" i="1"/>
  <c r="C159" i="1"/>
  <c r="C151" i="1" s="1"/>
  <c r="R152" i="1" l="1"/>
  <c r="R145" i="1" l="1"/>
  <c r="R148" i="1"/>
  <c r="R146" i="1"/>
  <c r="R189" i="1"/>
  <c r="R196" i="1"/>
  <c r="R195" i="1"/>
  <c r="R200" i="1"/>
  <c r="R199" i="1"/>
  <c r="R198" i="1"/>
  <c r="R211" i="1"/>
  <c r="R209" i="1"/>
  <c r="R208" i="1"/>
  <c r="R206" i="1"/>
  <c r="R205" i="1"/>
  <c r="R193" i="1"/>
  <c r="R192" i="1"/>
  <c r="R191" i="1"/>
  <c r="R153" i="1"/>
  <c r="R154" i="1"/>
  <c r="R155" i="1"/>
  <c r="R156" i="1"/>
  <c r="R157" i="1"/>
  <c r="R158" i="1"/>
  <c r="R147" i="1"/>
  <c r="R149" i="1"/>
  <c r="R150" i="1"/>
  <c r="J15" i="1" l="1"/>
  <c r="J214" i="1" s="1"/>
  <c r="R212" i="1" l="1"/>
  <c r="I214" i="1" l="1"/>
  <c r="O214" i="1"/>
  <c r="N214" i="1"/>
  <c r="K15" i="1"/>
  <c r="K214" i="1" s="1"/>
  <c r="G15" i="1"/>
  <c r="G214" i="1" s="1"/>
  <c r="Q214" i="1" l="1"/>
  <c r="D214" i="1"/>
  <c r="P214" i="1"/>
  <c r="F15" i="1"/>
  <c r="F214" i="1" s="1"/>
  <c r="C15" i="1" l="1"/>
  <c r="C214" i="1" s="1"/>
  <c r="R15" i="1" l="1"/>
  <c r="R214" i="1" l="1"/>
  <c r="H15" i="1"/>
  <c r="H21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C36441-452A-4BB4-AAEC-22B1ED9BF580}" name="Consulta - Page001" description="Conexión a la consulta 'Page001' en el libro." type="100" refreshedVersion="7" minRefreshableVersion="5">
    <extLst>
      <ext xmlns:x15="http://schemas.microsoft.com/office/spreadsheetml/2010/11/main" uri="{DE250136-89BD-433C-8126-D09CA5730AF9}">
        <x15:connection id="bea14658-7458-4ec7-ba8a-65fd489c72ed"/>
      </ext>
    </extLst>
  </connection>
  <connection id="2" xr16:uid="{B68BDBF9-6677-4D36-A205-606BE580D134}" keepAlive="1" name="Consulta - Page001 (2)" description="Conexión a la consulta 'Page001 (2)' en el libro." type="5" refreshedVersion="7" background="1" saveData="1">
    <dbPr connection="Provider=Microsoft.Mashup.OleDb.1;Data Source=$Workbook$;Location=&quot;Page001 (2)&quot;;Extended Properties=&quot;&quot;" command="SELECT * FROM [Page001 (2)]"/>
  </connection>
  <connection id="3" xr16:uid="{70DE1319-B4C9-4FBF-A734-A0372E496326}" name="Consulta - Page002" description="Conexión a la consulta 'Page002' en el libro." type="100" refreshedVersion="7" minRefreshableVersion="5">
    <extLst>
      <ext xmlns:x15="http://schemas.microsoft.com/office/spreadsheetml/2010/11/main" uri="{DE250136-89BD-433C-8126-D09CA5730AF9}">
        <x15:connection id="7d9c04a8-7c90-4ade-abc4-dd925d8cf72d"/>
      </ext>
    </extLst>
  </connection>
  <connection id="4" xr16:uid="{D4343280-B471-4E99-906E-588EC40A4148}" keepAlive="1" name="Consulta - Page002 (2)" description="Conexión a la consulta 'Page002 (2)' en el libro." type="5" refreshedVersion="7" background="1" saveData="1">
    <dbPr connection="Provider=Microsoft.Mashup.OleDb.1;Data Source=$Workbook$;Location=&quot;Page002 (2)&quot;;Extended Properties=&quot;&quot;" command="SELECT * FROM [Page002 (2)]"/>
  </connection>
  <connection id="5" xr16:uid="{4311DF6F-92DB-4AD0-BEC5-DB5847F60138}" name="Consulta - Table001 (Page 1)" description="Conexión a la consulta 'Table001 (Page 1)' en el libro." type="100" refreshedVersion="7" minRefreshableVersion="5">
    <extLst>
      <ext xmlns:x15="http://schemas.microsoft.com/office/spreadsheetml/2010/11/main" uri="{DE250136-89BD-433C-8126-D09CA5730AF9}">
        <x15:connection id="0362be4a-98b7-4cbc-98c2-7f31b5a63707"/>
      </ext>
    </extLst>
  </connection>
  <connection id="6" xr16:uid="{98AA1C4F-7998-4D3C-83CB-E581EBA50E93}" keepAlive="1" name="Consulta - Table001 (Page 1) (2)" description="Conexión a la consulta 'Table001 (Page 1) (2)' en el libro." type="5" refreshedVersion="7" background="1" saveData="1">
    <dbPr connection="Provider=Microsoft.Mashup.OleDb.1;Data Source=$Workbook$;Location=&quot;Table001 (Page 1) (2)&quot;;Extended Properties=&quot;&quot;" command="SELECT * FROM [Table001 (Page 1) (2)]"/>
  </connection>
  <connection id="7" xr16:uid="{455D903B-5756-4999-A962-DF82622080F3}" name="Consulta - Table002 (Page 2)" description="Conexión a la consulta 'Table002 (Page 2)' en el libro." type="100" refreshedVersion="7" minRefreshableVersion="5">
    <extLst>
      <ext xmlns:x15="http://schemas.microsoft.com/office/spreadsheetml/2010/11/main" uri="{DE250136-89BD-433C-8126-D09CA5730AF9}">
        <x15:connection id="57dcc164-4e40-4a63-b861-9fb5e7e0bf02"/>
      </ext>
    </extLst>
  </connection>
  <connection id="8" xr16:uid="{0C5B48A4-4851-4991-8C44-93225C0230D1}" keepAlive="1" name="Consulta - Table002 (Page 2) (2)" description="Conexión a la consulta 'Table002 (Page 2) (2)' en el libro." type="5" refreshedVersion="7" background="1" saveData="1">
    <dbPr connection="Provider=Microsoft.Mashup.OleDb.1;Data Source=$Workbook$;Location=&quot;Table002 (Page 2) (2)&quot;;Extended Properties=&quot;&quot;" command="SELECT * FROM [Table002 (Page 2) (2)]"/>
  </connection>
  <connection id="9" xr16:uid="{47A18868-EE43-4263-A33D-82DEF0B37B4B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<sst xmlns="http://schemas.openxmlformats.org/spreadsheetml/2006/main" count="415" uniqueCount="410">
  <si>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</si>
  <si>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</si>
  <si>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</si>
  <si>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</si>
  <si>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</si>
  <si>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</si>
  <si>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</si>
  <si>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</si>
  <si>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</si>
  <si>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</si>
  <si>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</si>
  <si>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</si>
  <si>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</si>
  <si>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2.1.1.1.01</t>
  </si>
  <si>
    <t>Sueldos fijos</t>
  </si>
  <si>
    <t>2.1.1.2.08</t>
  </si>
  <si>
    <t>Personal de carácter temporal</t>
  </si>
  <si>
    <t>2.1.1.4.01</t>
  </si>
  <si>
    <t>Sueldo Anual No. 13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</si>
  <si>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</si>
  <si>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</si>
  <si>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</si>
  <si>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</si>
  <si>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</si>
  <si>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</si>
  <si>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2.1.2.2.06</t>
  </si>
  <si>
    <t>Incentivo por Rendimiento Individual</t>
  </si>
  <si>
    <t>2.1.5</t>
  </si>
  <si>
    <t>CONTRIBUCIONES A LA SEGURIDAD SOCIAL</t>
  </si>
  <si>
    <t>Contribuciones al seguro de salud</t>
  </si>
  <si>
    <t>2.1.5.1.01</t>
  </si>
  <si>
    <t>Contribuciones al seguro de pensiones</t>
  </si>
  <si>
    <t>2.1.5.2.01</t>
  </si>
  <si>
    <t>Contribuciones al seguro de riesgo laboral</t>
  </si>
  <si>
    <t>2.1.5.3.01</t>
  </si>
  <si>
    <t>Contribuciones al plan de retiro complementario</t>
  </si>
  <si>
    <t>2.1.5.4.01</t>
  </si>
  <si>
    <t>CONTRATACIÓN DE SERVICIOS</t>
  </si>
  <si>
    <t>2.2.1</t>
  </si>
  <si>
    <t>SERVICIOS BÁSICOS</t>
  </si>
  <si>
    <t>Teléfono local</t>
  </si>
  <si>
    <t>2.2.1.3.01</t>
  </si>
  <si>
    <t>Servicio de internet y televisión por cable</t>
  </si>
  <si>
    <t>2.2.1.5.01</t>
  </si>
  <si>
    <t>2.2.1.6.01</t>
  </si>
  <si>
    <t>Energía eléctrica</t>
  </si>
  <si>
    <t>Agua</t>
  </si>
  <si>
    <t>2.2.1.7.01</t>
  </si>
  <si>
    <t>Recolección de residuos</t>
  </si>
  <si>
    <t>2.2.1.8.01</t>
  </si>
  <si>
    <t>MATERIALES Y SUMINISTROS</t>
  </si>
  <si>
    <t>2.3.7</t>
  </si>
  <si>
    <t>COMBUSTIBLES, LUBRICANTES, PRODUCTOS QUÍMICOS Y CONEXOS</t>
  </si>
  <si>
    <t>2.3.7.1.01</t>
  </si>
  <si>
    <t>Gasolina</t>
  </si>
  <si>
    <t>TRANSFERENCIAS CORRIENTES</t>
  </si>
  <si>
    <t>2.4.1</t>
  </si>
  <si>
    <t>TRANSFERENCIAS CORRIENTES AL SECTOR PRIVADO</t>
  </si>
  <si>
    <t>2.4.1.1.02</t>
  </si>
  <si>
    <t>Jubilaciones</t>
  </si>
  <si>
    <t xml:space="preserve">2.1.1                                                        </t>
  </si>
  <si>
    <t xml:space="preserve"> REMUNERACIONES</t>
  </si>
  <si>
    <t>REMUNERACIONES Y CONTRIBUCIONES</t>
  </si>
  <si>
    <t>Presupuesto Aprobado</t>
  </si>
  <si>
    <t>Presupuesto Modificado</t>
  </si>
  <si>
    <t>Descripcion</t>
  </si>
  <si>
    <t>Servicios telefónico de larga distancia</t>
  </si>
  <si>
    <t xml:space="preserve">2.2.1.2.01     </t>
  </si>
  <si>
    <t>TEXTILES Y VESTUARIOS</t>
  </si>
  <si>
    <t>2.3.2</t>
  </si>
  <si>
    <t>Prendas y accesorios de vestir</t>
  </si>
  <si>
    <t>2.3.2.3.01</t>
  </si>
  <si>
    <t>PRODUCTOS FARMACÉUTICOS</t>
  </si>
  <si>
    <t>2.3.4</t>
  </si>
  <si>
    <t>Productos medicinales para uso humano</t>
  </si>
  <si>
    <t>2.3.4.1.01</t>
  </si>
  <si>
    <t>2.3.9</t>
  </si>
  <si>
    <t>PRODUCTOS Y ÚTILES VARIOS</t>
  </si>
  <si>
    <t>Utiles menores médico quirurgicos y de laboratorio</t>
  </si>
  <si>
    <t>2.3.9.3.01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</si>
  <si>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</si>
  <si>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</si>
  <si>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</si>
  <si>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</si>
  <si>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</si>
  <si>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</si>
  <si>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</si>
  <si>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INSTITUTO NACIONAL DE BIENESTAR MAGISTERIAL</t>
  </si>
  <si>
    <t>2.4.1.1.01</t>
  </si>
  <si>
    <t>Pensiones</t>
  </si>
  <si>
    <t>2.1.2.2.10</t>
  </si>
  <si>
    <t>Compensación por cumplimiento de indicadores del MAP</t>
  </si>
  <si>
    <t>2.3.9.1.01</t>
  </si>
  <si>
    <t>Fuente: Sistema de Informacion de la Gestion Financiera (SIGEF)</t>
  </si>
  <si>
    <t>BIENES MUEBLES, INMUEBLES E INTANGIBLES</t>
  </si>
  <si>
    <t>2.6.1</t>
  </si>
  <si>
    <t>MOBILIARIO Y EQUIPO</t>
  </si>
  <si>
    <t>2.6.1.1.01</t>
  </si>
  <si>
    <t>Muebles, equipos de oficina y estantería</t>
  </si>
  <si>
    <t>2.6.3</t>
  </si>
  <si>
    <t>EQUIPO E INSTRUMENTAL, CIENTÍFICO Y LABORATORIO</t>
  </si>
  <si>
    <t>2.6.3.1.01</t>
  </si>
  <si>
    <t>Equipo médico y de laboratorio</t>
  </si>
  <si>
    <t>TRANSFERENCIAS DE CAPITAL</t>
  </si>
  <si>
    <t xml:space="preserve">2.5.1 </t>
  </si>
  <si>
    <t xml:space="preserve">2.5.2 </t>
  </si>
  <si>
    <t xml:space="preserve">2.5.3 </t>
  </si>
  <si>
    <t xml:space="preserve">2.5.4 </t>
  </si>
  <si>
    <t xml:space="preserve">2.5.5 </t>
  </si>
  <si>
    <t xml:space="preserve">2.5.6 </t>
  </si>
  <si>
    <t xml:space="preserve">2.5.9 </t>
  </si>
  <si>
    <t>TRANSFERENCIA DE CAPITAL AL SECTOR PRIVADO</t>
  </si>
  <si>
    <t>TRANSFERENCIAS DE CAPITAL A GOBIERNO GENERAL NACIONAL</t>
  </si>
  <si>
    <t>TRANSFERENCIAS DE CAPITAL A GOBIERNOS GENERALES LOCALES</t>
  </si>
  <si>
    <t>TRANSFERENCIAS DE CAPITAL A EMPRESAS PUBLICAS NO FINANCIERAS</t>
  </si>
  <si>
    <t>TRANSFERENCIAS DE CAPITAL A INSTITUCIONES PUBLICAS FINANCIERAS</t>
  </si>
  <si>
    <t>TRANSFERENCIAS DE CAPITAL AL SECTOR EXTERNO</t>
  </si>
  <si>
    <t>TRANSFERENCIAS DE CAPITAL A OTRAS INSTITUCIONES PUBLICAS</t>
  </si>
  <si>
    <t>2.1.3</t>
  </si>
  <si>
    <t>2.1.4</t>
  </si>
  <si>
    <t>DIETAS Y GASTOS DE REPRESENTACIÓN</t>
  </si>
  <si>
    <t>GRATIFICACIONES Y BONIFICACIONES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</si>
  <si>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</si>
  <si>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</si>
  <si>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</si>
  <si>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</si>
  <si>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</si>
  <si>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</si>
  <si>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</si>
  <si>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</si>
  <si>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PUBLICIDAD, IMPRESIÓN Y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</si>
  <si>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</si>
  <si>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</si>
  <si>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</si>
  <si>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</si>
  <si>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</si>
  <si>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</si>
  <si>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</si>
  <si>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2.3.1</t>
  </si>
  <si>
    <t>ALIMENTOS Y PRODUCTOS AGROFORESTALES</t>
  </si>
  <si>
    <t>2.3.3</t>
  </si>
  <si>
    <t xml:space="preserve"> PRODUCTOS DE PAPEL, CARTÓN E IMPRESOS</t>
  </si>
  <si>
    <t>2.3.5</t>
  </si>
  <si>
    <t>2.3.6</t>
  </si>
  <si>
    <t>PRODUCTOS DE CUERO, CAUCHO Y PLÁSTICO</t>
  </si>
  <si>
    <t>PRODUCTOS DE MINERALES, METÁLICOS Y NO METÁLICOS</t>
  </si>
  <si>
    <t>2.3.8</t>
  </si>
  <si>
    <t>2.3.8 - GASTOS QUE SE ASIGNARÁN DURANTE EL EJERCICIO (ART. 32 Y 33 LEY 423-06)</t>
  </si>
  <si>
    <t>2.4.2</t>
  </si>
  <si>
    <t>2.4.3</t>
  </si>
  <si>
    <t>2.4.4</t>
  </si>
  <si>
    <t>2.4.5</t>
  </si>
  <si>
    <t>2.4.7</t>
  </si>
  <si>
    <t>2.4.9</t>
  </si>
  <si>
    <t>TRANSFERENCIAS CORRIENTES AL  GOBIERNO GENERAL NACIONAL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</si>
  <si>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</si>
  <si>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</si>
  <si>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</si>
  <si>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</si>
  <si>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</si>
  <si>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2.6.2</t>
  </si>
  <si>
    <t>MOBILIARIO Y EQUIPO EDUCACIONAL Y RECREATIVO</t>
  </si>
  <si>
    <t>2.6.4</t>
  </si>
  <si>
    <t>2.6.5</t>
  </si>
  <si>
    <t>2.6.6</t>
  </si>
  <si>
    <t>2.6.7</t>
  </si>
  <si>
    <t>2.6.8</t>
  </si>
  <si>
    <t>2.6.9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</si>
  <si>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</si>
  <si>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</si>
  <si>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</si>
  <si>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</si>
  <si>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</si>
  <si>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</si>
  <si>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OBRAS</t>
  </si>
  <si>
    <t>OBRAS EN EDIFICACIONES</t>
  </si>
  <si>
    <t>2.7.1</t>
  </si>
  <si>
    <t>2.7.2</t>
  </si>
  <si>
    <t>2.7.3</t>
  </si>
  <si>
    <t>2.7.4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</si>
  <si>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</si>
  <si>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</si>
  <si>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</si>
  <si>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</si>
  <si>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2.9.1</t>
  </si>
  <si>
    <t>2.9.2</t>
  </si>
  <si>
    <t>2.9.4</t>
  </si>
  <si>
    <t>GASTOS FINANCIEROS</t>
  </si>
  <si>
    <t>2.8.1</t>
  </si>
  <si>
    <t>CONCESIÓN DE PRESTAMOS</t>
  </si>
  <si>
    <t>2.8.2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</si>
  <si>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</si>
  <si>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</si>
  <si>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</si>
  <si>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</si>
  <si>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4.1.2</t>
  </si>
  <si>
    <t>INCREMENTO DE ACTIVOS FINANCIEROS CORRIENTES</t>
  </si>
  <si>
    <t xml:space="preserve">4.1.1 </t>
  </si>
  <si>
    <t>INCREMENTO DE ACTIVOS FINANCIEROS NO CORRIENTES</t>
  </si>
  <si>
    <t>DISMINUCIÓN DE PASIVOS</t>
  </si>
  <si>
    <t>INCREMENTO DE ACTIVOS FINANCIEROS</t>
  </si>
  <si>
    <t>APLICACIONES FINANCIERAS</t>
  </si>
  <si>
    <t>DISMINUCIÓN DE FONDOS DE TERCEROS</t>
  </si>
  <si>
    <t>DISMINUCIÓN DEPÓSITOS FONDOS DE TERCEROS</t>
  </si>
  <si>
    <t xml:space="preserve">4.3.5 </t>
  </si>
  <si>
    <t>DISMINUCIÓN DE PASIVOS CORRIENTES</t>
  </si>
  <si>
    <t xml:space="preserve">4.2.1 </t>
  </si>
  <si>
    <t>DISMINUCIÓN DE PASIVOS NO CORRIENTES</t>
  </si>
  <si>
    <t xml:space="preserve">4.2.2 </t>
  </si>
  <si>
    <t>GASTOS</t>
  </si>
  <si>
    <t>Total Gastos</t>
  </si>
  <si>
    <t>Total Aplicaciones Financieras</t>
  </si>
  <si>
    <t>TOTAL GASTOS Y APLICACIONES FINANCIERAS</t>
  </si>
  <si>
    <t>Lic. Mirian R. Jaime</t>
  </si>
  <si>
    <t>Lic. Felipe Paulino Frias</t>
  </si>
  <si>
    <t>Enc. Div. Contabilidad</t>
  </si>
  <si>
    <t>2.1.1.2.05</t>
  </si>
  <si>
    <t>Periodo probatorio de ingreso a carrera</t>
  </si>
  <si>
    <t>2.2.6.3.01</t>
  </si>
  <si>
    <t>Seguros de personas</t>
  </si>
  <si>
    <t>2.1.2.2.15</t>
  </si>
  <si>
    <t>Compensación extraordinaria anual</t>
  </si>
  <si>
    <t>2.3.2.2.01</t>
  </si>
  <si>
    <t>Acabados y Textiles</t>
  </si>
  <si>
    <t>2.3.3.2.01</t>
  </si>
  <si>
    <t>Papel y cartón</t>
  </si>
  <si>
    <t>Productos químicos de uso personal y de laboratorios</t>
  </si>
  <si>
    <t>2.3.7.2.03</t>
  </si>
  <si>
    <t>2.3.9.2.01</t>
  </si>
  <si>
    <t>Útiles y materiales de escritorio, oficina e informática</t>
  </si>
  <si>
    <t>2.3.9.6.01</t>
  </si>
  <si>
    <t>Productos eléctricos y afines</t>
  </si>
  <si>
    <t>2.2.7.1.01</t>
  </si>
  <si>
    <t>2.2.7.1.04</t>
  </si>
  <si>
    <t>2.2.7.1.07</t>
  </si>
  <si>
    <t>Reparaciones y mantenimientos menores en edificaciones</t>
  </si>
  <si>
    <t>Mantenimiento y reparación de obras de ingeniería civil o infraestructura</t>
  </si>
  <si>
    <t>Mantenimiento, reparación, servicios de pintura y sus derivados</t>
  </si>
  <si>
    <t>2.2.7.2.01</t>
  </si>
  <si>
    <t>2.2.7.2.02</t>
  </si>
  <si>
    <t>2.2.7.2.04</t>
  </si>
  <si>
    <t>2.2.7.2.06</t>
  </si>
  <si>
    <t>2.2.7.2.07</t>
  </si>
  <si>
    <t>2.2.7.2.08</t>
  </si>
  <si>
    <t>2.2.7.2.99</t>
  </si>
  <si>
    <t>Mantenimiento y reparación de mobiliarios y equipos de oficina</t>
  </si>
  <si>
    <t>Mantenimiento y reparación de equipos tecnología e información</t>
  </si>
  <si>
    <t>Mantenimiento y reparación de equipos médicos, sanitarios y de laboratorio</t>
  </si>
  <si>
    <t>Mantenimiento y reparación de equipos de transporte, tracción y elevación</t>
  </si>
  <si>
    <t>Mantenimiento y reparación de equipos industriales y producción</t>
  </si>
  <si>
    <t>Servicios de mantenimiento, reparación, desmonte e instalación</t>
  </si>
  <si>
    <t>Otros servicios de mantenimiento, reparación, desmonte e instalación</t>
  </si>
  <si>
    <t>2.2.2.1.01</t>
  </si>
  <si>
    <t>Publicidad y propaganda</t>
  </si>
  <si>
    <t>2.2.2.1.03</t>
  </si>
  <si>
    <t>Publicaciones de avisos oficiales</t>
  </si>
  <si>
    <t>2.2.2.2.01</t>
  </si>
  <si>
    <t>Impresión, encuadernación y rotulación</t>
  </si>
  <si>
    <t>2.2.5.1.01</t>
  </si>
  <si>
    <t>Alquileres y rentas de edificaciones y locales</t>
  </si>
  <si>
    <t>2.2.5.4.01</t>
  </si>
  <si>
    <t>Alquileres de equipos de transporte, tracción y elevación</t>
  </si>
  <si>
    <t>2.2.8.5.01</t>
  </si>
  <si>
    <t>Fumigación</t>
  </si>
  <si>
    <t>2.2.8.5.03</t>
  </si>
  <si>
    <t>Limpieza e higiene</t>
  </si>
  <si>
    <t>2.2.8.6.01</t>
  </si>
  <si>
    <t>Eventos generales</t>
  </si>
  <si>
    <t>2.2.8.6.04</t>
  </si>
  <si>
    <t>Actuaciones artísticas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</si>
  <si>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</si>
  <si>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</si>
  <si>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</si>
  <si>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</si>
  <si>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</si>
  <si>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</si>
  <si>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</si>
  <si>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</si>
  <si>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</si>
  <si>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</si>
  <si>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2.2.9.2.01</t>
  </si>
  <si>
    <t>Servicios de alimentación</t>
  </si>
  <si>
    <t>2.2.9.2.03</t>
  </si>
  <si>
    <t>Servicios de Catering</t>
  </si>
  <si>
    <t>2.3.1.1.01</t>
  </si>
  <si>
    <t>Alimentos y bebidas para personas</t>
  </si>
  <si>
    <t>2.3.1.3.03</t>
  </si>
  <si>
    <t>Productos forestales</t>
  </si>
  <si>
    <t>2.3.3.1.01</t>
  </si>
  <si>
    <t>Papel de escritorio</t>
  </si>
  <si>
    <t>2.3.5.3.01</t>
  </si>
  <si>
    <t>Llantas y neumáticos</t>
  </si>
  <si>
    <t xml:space="preserve">2.3.5.5.01   </t>
  </si>
  <si>
    <t xml:space="preserve">Plástico          </t>
  </si>
  <si>
    <t xml:space="preserve">2.3.6.2.02      </t>
  </si>
  <si>
    <t xml:space="preserve">Productos de loza </t>
  </si>
  <si>
    <t xml:space="preserve">2.3.6.3.06  </t>
  </si>
  <si>
    <t xml:space="preserve">Productos metálicos  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</si>
  <si>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</si>
  <si>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</si>
  <si>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</si>
  <si>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</si>
  <si>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</si>
  <si>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</si>
  <si>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Útiles y materiales de limpieza e higiene</t>
  </si>
  <si>
    <t>2.3.9.1.02</t>
  </si>
  <si>
    <t>Materiales de limpieza e higiene personal</t>
  </si>
  <si>
    <t>2.3.9.5.01</t>
  </si>
  <si>
    <t>Útiles de cocina y comedor</t>
  </si>
  <si>
    <t>2.3.9.8.01</t>
  </si>
  <si>
    <t>Repuestos</t>
  </si>
  <si>
    <t>2.3.9.8.02</t>
  </si>
  <si>
    <t>Accesorios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</si>
  <si>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</si>
  <si>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</si>
  <si>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</si>
  <si>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</si>
  <si>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</si>
  <si>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</si>
  <si>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</si>
  <si>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</si>
  <si>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</si>
  <si>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</si>
  <si>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</si>
  <si>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</si>
  <si>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</si>
  <si>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</si>
  <si>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2.6.3.2.01</t>
  </si>
  <si>
    <t>Instrumental médico y de laboratorio</t>
  </si>
  <si>
    <t>2.6.4.1.01</t>
  </si>
  <si>
    <t>Automóviles y camiones</t>
  </si>
  <si>
    <t>2.6.5.4.01</t>
  </si>
  <si>
    <t>Sistemas y equipos de climatización</t>
  </si>
  <si>
    <t>2.6.5.4.02</t>
  </si>
  <si>
    <t>Equipos de climatización</t>
  </si>
  <si>
    <t>2.6.5.5.01</t>
  </si>
  <si>
    <t>Equipo de comunicación, telecomunicaciones y señalamiento</t>
  </si>
  <si>
    <t>2.6.5.6.01</t>
  </si>
  <si>
    <t>Equipo de generación eléctrica y a fines</t>
  </si>
  <si>
    <t>2.6.8.3.01</t>
  </si>
  <si>
    <t>Programas de informática</t>
  </si>
  <si>
    <t>2.7.1.2.01</t>
  </si>
  <si>
    <t>Obras para edificación no residencial</t>
  </si>
  <si>
    <t>2.2.5.9</t>
  </si>
  <si>
    <t>2.2.5.9.01</t>
  </si>
  <si>
    <t>Derecho de uso</t>
  </si>
  <si>
    <t>Licencias Informáticas</t>
  </si>
  <si>
    <t>Promoción y patrocinio</t>
  </si>
  <si>
    <t>2.2.2.1.02</t>
  </si>
  <si>
    <t>2.2.4.3.01</t>
  </si>
  <si>
    <t>Almacenaje</t>
  </si>
  <si>
    <t>Alquiler de equipo de oficina y muebles</t>
  </si>
  <si>
    <t>2.6.5.8.01</t>
  </si>
  <si>
    <t>Otros equipos</t>
  </si>
  <si>
    <t>2.6.6.2.01</t>
  </si>
  <si>
    <t>Equipos de seguridad</t>
  </si>
  <si>
    <t>EJECUCION MENSUAL DE GASTOS Y APLICACIONES FINANCIERAS</t>
  </si>
  <si>
    <t>2.2.5.3.04</t>
  </si>
  <si>
    <t>2.2.5.2.02</t>
  </si>
  <si>
    <t>Alquileres de equipos eléctricos</t>
  </si>
  <si>
    <t>2.2.8.2.01</t>
  </si>
  <si>
    <t>2.2.8.3.01</t>
  </si>
  <si>
    <t>Servicios sanitarios médicos y veterinarios</t>
  </si>
  <si>
    <t>Comisiones y gastos</t>
  </si>
  <si>
    <t>2.3.3.3.01</t>
  </si>
  <si>
    <t>Productos de artes gráficas</t>
  </si>
  <si>
    <t>2.3.6.3.04</t>
  </si>
  <si>
    <t>Herramientas menores</t>
  </si>
  <si>
    <t>2.4.1.2.02</t>
  </si>
  <si>
    <t>Ayudas y donaciones ocasionales a hogares y personas</t>
  </si>
  <si>
    <t xml:space="preserve"> </t>
  </si>
  <si>
    <t xml:space="preserve">      </t>
  </si>
  <si>
    <t>2.2.4.1.01</t>
  </si>
  <si>
    <t>Pasajes y gastos de transporte</t>
  </si>
  <si>
    <t>2.2.8.7.01</t>
  </si>
  <si>
    <t>Servicios técnicos y profesionales</t>
  </si>
  <si>
    <t>2.6.2.3.01</t>
  </si>
  <si>
    <t>Cámaras fotográficas y de video</t>
  </si>
  <si>
    <t>2.6.5.2.01</t>
  </si>
  <si>
    <t>2.6.5.2.02</t>
  </si>
  <si>
    <t>Maquinaria y equipo industrial</t>
  </si>
  <si>
    <t>Maquinaria y equipos para el tratamiento y suministro de agua</t>
  </si>
  <si>
    <t>2.2.6.1.01</t>
  </si>
  <si>
    <t>Seguro de bienes inmuebles e infraestructura</t>
  </si>
  <si>
    <t>2.2.6.2.01</t>
  </si>
  <si>
    <t>2.2.6.9.01</t>
  </si>
  <si>
    <t>Otros seguros</t>
  </si>
  <si>
    <t>Seguro de bienes muebles</t>
  </si>
  <si>
    <t>AÑO 2025</t>
  </si>
  <si>
    <t>Enc. Dpto. Financiero</t>
  </si>
  <si>
    <t>2.1.2.2.05</t>
  </si>
  <si>
    <t>Compensación servicios de seguridad</t>
  </si>
  <si>
    <t>2.1.1.2.11</t>
  </si>
  <si>
    <t>Interinato</t>
  </si>
  <si>
    <t>2.2.8.8.03</t>
  </si>
  <si>
    <t>Tasas</t>
  </si>
  <si>
    <t>2.3.1.3.02</t>
  </si>
  <si>
    <t>Productos agrícolas</t>
  </si>
  <si>
    <t>2.3.3.4.01</t>
  </si>
  <si>
    <t>Libros, revistas y periódicos</t>
  </si>
  <si>
    <t>2.3.6.1.04</t>
  </si>
  <si>
    <t>Productos de yeso</t>
  </si>
  <si>
    <t>2.3.6.4.06</t>
  </si>
  <si>
    <t>Productos abrasivos</t>
  </si>
  <si>
    <t>2.3.7.1.06</t>
  </si>
  <si>
    <t>Lubricantes</t>
  </si>
  <si>
    <t>2.6.5.7.01</t>
  </si>
  <si>
    <t>Máquinas-herramientas</t>
  </si>
  <si>
    <t>2.2.8.8.02</t>
  </si>
  <si>
    <t>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</si>
</sst>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Times New Roman"/>
      <family val="1"/>
    </font>
    <font>
      <b/>
      <i/>
      <sz val="11"/>
      <color rgb="FF00206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FD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43" fontId="4" fillId="0" borderId="0" xfId="0" applyNumberFormat="1" applyFont="1" applyAlignment="1">
      <alignment vertical="top"/>
    </xf>
    <xf numFmtId="43" fontId="4" fillId="0" borderId="0" xfId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43" fontId="8" fillId="0" borderId="0" xfId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left" vertical="top"/>
    </xf>
    <xf numFmtId="43" fontId="8" fillId="4" borderId="5" xfId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5" fillId="0" borderId="0" xfId="1" applyFont="1" applyFill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vertical="center" wrapText="1" shrinkToFit="1"/>
    </xf>
    <xf numFmtId="4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 shrinkToFit="1"/>
    </xf>
    <xf numFmtId="0" fontId="5" fillId="2" borderId="0" xfId="0" applyFont="1" applyFill="1" applyAlignment="1">
      <alignment vertical="center" wrapText="1"/>
    </xf>
    <xf numFmtId="43" fontId="5" fillId="2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vertical="center" wrapText="1" shrinkToFit="1"/>
    </xf>
    <xf numFmtId="43" fontId="3" fillId="3" borderId="0" xfId="1" applyFont="1" applyFill="1" applyBorder="1" applyAlignment="1">
      <alignment horizontal="right" vertical="center" wrapText="1" shrinkToFit="1"/>
    </xf>
    <xf numFmtId="43" fontId="3" fillId="0" borderId="0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43" fontId="5" fillId="3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4" fillId="0" borderId="6" xfId="1" applyFont="1" applyFill="1" applyBorder="1" applyAlignment="1">
      <alignment vertical="top"/>
    </xf>
    <xf numFmtId="43" fontId="14" fillId="5" borderId="0" xfId="1" applyFont="1" applyFill="1" applyBorder="1"/>
    <xf numFmtId="4" fontId="15" fillId="0" borderId="0" xfId="0" applyNumberFormat="1" applyFont="1" applyAlignment="1">
      <alignment horizontal="left" vertical="top"/>
    </xf>
    <xf numFmtId="43" fontId="5" fillId="0" borderId="0" xfId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left" vertical="top"/>
    </xf>
    <xf numFmtId="43" fontId="4" fillId="0" borderId="0" xfId="1" applyFont="1" applyFill="1" applyBorder="1"/>
    <xf numFmtId="0" fontId="16" fillId="0" borderId="0" xfId="0" applyFont="1" applyAlignment="1">
      <alignment horizontal="left"/>
    </xf>
    <xf numFmtId="43" fontId="4" fillId="0" borderId="0" xfId="1" applyFont="1" applyFill="1" applyAlignment="1">
      <alignment horizontal="right" vertical="top"/>
    </xf>
    <xf numFmtId="43" fontId="6" fillId="0" borderId="0" xfId="1" applyFont="1" applyFill="1" applyBorder="1" applyAlignment="1">
      <alignment horizontal="right" wrapText="1"/>
    </xf>
    <xf numFmtId="43" fontId="4" fillId="0" borderId="0" xfId="1" applyFont="1" applyFill="1" applyAlignment="1">
      <alignment vertical="top"/>
    </xf>
    <xf numFmtId="43" fontId="4" fillId="0" borderId="0" xfId="0" applyNumberFormat="1" applyFont="1" applyAlignment="1">
      <alignment horizontal="left" vertical="top"/>
    </xf>
    <xf numFmtId="43" fontId="4" fillId="0" borderId="0" xfId="1" applyFont="1" applyFill="1" applyAlignment="1">
      <alignment horizontal="left" vertical="center" wrapText="1"/>
    </xf>
    <xf numFmtId="43" fontId="4" fillId="0" borderId="0" xfId="1" quotePrefix="1" applyFont="1" applyFill="1" applyBorder="1" applyAlignment="1">
      <alignment horizontal="right" vertical="center" wrapText="1" shrinkToFit="1"/>
    </xf>
    <xf numFmtId="43" fontId="1" fillId="0" borderId="0" xfId="1" applyFont="1" applyFill="1" applyBorder="1"/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top"/>
    </xf>
    <xf numFmtId="4" fontId="17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3" fontId="4" fillId="5" borderId="0" xfId="1" applyFont="1" applyFill="1" applyBorder="1" applyAlignment="1">
      <alignment horizontal="right" vertical="center" wrapText="1"/>
    </xf>
    <xf numFmtId="43" fontId="1" fillId="5" borderId="0" xfId="1" applyFont="1" applyFill="1" applyBorder="1"/>
    <xf numFmtId="0" fontId="16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43" fontId="3" fillId="0" borderId="7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2262188</xdr:colOff>
      <xdr:row>0</xdr:row>
      <xdr:rowOff>0</xdr:rowOff>
    </xdr:from>
    <xdr:to>
      <xdr:col>4</xdr:col>
      <xdr:colOff>85333</xdr:colOff>
      <xdr:row>7</xdr:row>
      <xdr:rowOff>167366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D039E-A50F-49FC-B8A7-8198ABA6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938" y="0"/>
          <a:ext cx="3331770" cy="1500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T245"/>
  <sheetViews>
    <sheetView showGridLines="0" tabSelected="1" topLeftCell="A200" zoomScale="130" zoomScaleNormal="130" workbookViewId="0">
      <selection activeCell="D226" sqref="D226"/>
    </sheetView>
  </sheetViews>
  <sheetFormatPr baseColWidth="10" defaultColWidth="9.33203125" defaultRowHeight="15" x14ac:dyDescent="0.2"/>
  <cols>
    <col min="1" max="1" width="13.83203125" style="2" customWidth="1"/>
    <col min="2" max="2" width="42.5" style="2" customWidth="1"/>
    <col min="3" max="3" width="24.33203125" style="6" customWidth="1"/>
    <col min="4" max="4" width="27.5" style="7" customWidth="1"/>
    <col min="5" max="6" width="26.1640625" style="8" customWidth="1"/>
    <col min="7" max="7" width="0.1640625" style="8" hidden="1" customWidth="1"/>
    <col min="8" max="8" width="21" style="8" hidden="1" customWidth="1"/>
    <col min="9" max="9" width="12.6640625" style="8" hidden="1" customWidth="1"/>
    <col min="10" max="10" width="23" style="8" hidden="1" customWidth="1"/>
    <col min="11" max="11" width="22.5" style="8" hidden="1" customWidth="1"/>
    <col min="12" max="12" width="23.6640625" style="8" hidden="1" customWidth="1"/>
    <col min="13" max="13" width="32" style="8" hidden="1" customWidth="1"/>
    <col min="14" max="14" width="27" style="8" hidden="1" customWidth="1"/>
    <col min="15" max="15" width="21.5" style="8" hidden="1" customWidth="1"/>
    <col min="16" max="16" width="25.83203125" style="8" hidden="1" customWidth="1"/>
    <col min="17" max="17" width="2.6640625" style="8" hidden="1" customWidth="1"/>
    <col min="18" max="18" width="22.33203125" style="8" customWidth="1"/>
    <col min="19" max="19" width="20.83203125" style="1" bestFit="1" customWidth="1"/>
    <col min="20" max="20" width="18.5" style="1" customWidth="1"/>
    <col min="21" max="16384" width="9.33203125" style="1"/>
  </cols>
  <sheetData>
    <row r="8" spans="1:20" x14ac:dyDescent="0.2">
      <c r="E8" s="8" t="s">
        <v>370</v>
      </c>
      <c r="F8" s="8" t="s">
        <v>370</v>
      </c>
    </row>
    <row r="9" spans="1:20" ht="18.75" x14ac:dyDescent="0.2">
      <c r="A9" s="80" t="s">
        <v>87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20" x14ac:dyDescent="0.2">
      <c r="A10" s="81" t="s">
        <v>356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20" x14ac:dyDescent="0.2">
      <c r="A11" s="81" t="s">
        <v>388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0" x14ac:dyDescent="0.2">
      <c r="E12" s="8" t="s">
        <v>371</v>
      </c>
      <c r="F12" s="8" t="s">
        <v>371</v>
      </c>
    </row>
    <row r="13" spans="1:20" x14ac:dyDescent="0.2">
      <c r="B13" s="5"/>
      <c r="H13" s="24"/>
      <c r="S13" s="58"/>
    </row>
    <row r="14" spans="1:20" s="46" customFormat="1" ht="33" customHeight="1" x14ac:dyDescent="0.2">
      <c r="A14" s="82" t="s">
        <v>65</v>
      </c>
      <c r="B14" s="83"/>
      <c r="C14" s="9" t="s">
        <v>63</v>
      </c>
      <c r="D14" s="9" t="s">
        <v>64</v>
      </c>
      <c r="E14" s="9" t="s">
        <v>0</v>
      </c>
      <c r="F14" s="9" t="s">
        <v>1</v>
      </c>
      <c r="G14" s="9" t="s">
        <v>1</v>
      </c>
      <c r="H14" s="9" t="s">
        <v>2</v>
      </c>
      <c r="I14" s="9" t="s">
        <v>3</v>
      </c>
      <c r="J14" s="9" t="s">
        <v>4</v>
      </c>
      <c r="K14" s="9" t="s">
        <v>5</v>
      </c>
      <c r="L14" s="9" t="s">
        <v>6</v>
      </c>
      <c r="M14" s="9" t="s">
        <v>7</v>
      </c>
      <c r="N14" s="9" t="s">
        <v>8</v>
      </c>
      <c r="O14" s="9" t="s">
        <v>9</v>
      </c>
      <c r="P14" s="9" t="s">
        <v>10</v>
      </c>
      <c r="Q14" s="9" t="s">
        <v>11</v>
      </c>
      <c r="R14" s="10" t="s">
        <v>12</v>
      </c>
      <c r="S14" s="47"/>
    </row>
    <row r="15" spans="1:20" s="15" customFormat="1" ht="15" customHeight="1" x14ac:dyDescent="0.2">
      <c r="A15" s="84" t="s">
        <v>210</v>
      </c>
      <c r="B15" s="84"/>
      <c r="C15" s="14">
        <f>+C17+C38+C96+C140+C151+C159+C188+C194+C197</f>
        <v>25525319859</v>
      </c>
      <c r="D15" s="14">
        <f t="shared" ref="D15:R15" si="0">+D17+D38+D96+D140+D151+D159+D188+D194</f>
        <v>25589546894.759998</v>
      </c>
      <c r="E15" s="14">
        <f t="shared" ref="E15" si="1">+E17+E38+E96+E140+E151+E159+E188+E194</f>
        <v>1968315854.3700001</v>
      </c>
      <c r="F15" s="14">
        <f t="shared" si="0"/>
        <v>1958753458.0699999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3927069312.4399996</v>
      </c>
      <c r="S15" s="14"/>
      <c r="T15" s="16"/>
    </row>
    <row r="16" spans="1:20" s="22" customFormat="1" x14ac:dyDescent="0.2">
      <c r="A16" s="12">
        <v>2</v>
      </c>
      <c r="B16" s="13" t="s">
        <v>209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 t="s">
        <v>370</v>
      </c>
      <c r="R16" s="37"/>
      <c r="S16" s="23"/>
    </row>
    <row r="17" spans="1:19" s="22" customFormat="1" x14ac:dyDescent="0.2">
      <c r="A17" s="27">
        <v>2.1</v>
      </c>
      <c r="B17" s="28" t="s">
        <v>62</v>
      </c>
      <c r="C17" s="29">
        <f>+C18+C26+C33</f>
        <v>204668131</v>
      </c>
      <c r="D17" s="29">
        <f>+D18+D26+D33</f>
        <v>223343607.01999998</v>
      </c>
      <c r="E17" s="29">
        <f>+E18+E26+E33</f>
        <v>20998111.779999997</v>
      </c>
      <c r="F17" s="29">
        <f>+F18+F26+F33</f>
        <v>20835490.789999999</v>
      </c>
      <c r="G17" s="29">
        <f t="shared" ref="G17:Q17" si="2">+G18+G26+G33</f>
        <v>0</v>
      </c>
      <c r="H17" s="29">
        <f t="shared" si="2"/>
        <v>0</v>
      </c>
      <c r="I17" s="29">
        <f t="shared" si="2"/>
        <v>0</v>
      </c>
      <c r="J17" s="29">
        <f t="shared" si="2"/>
        <v>0</v>
      </c>
      <c r="K17" s="29">
        <f t="shared" si="2"/>
        <v>0</v>
      </c>
      <c r="L17" s="29">
        <f t="shared" si="2"/>
        <v>0</v>
      </c>
      <c r="M17" s="29">
        <f t="shared" si="2"/>
        <v>0</v>
      </c>
      <c r="N17" s="29">
        <f t="shared" si="2"/>
        <v>0</v>
      </c>
      <c r="O17" s="29">
        <f t="shared" si="2"/>
        <v>0</v>
      </c>
      <c r="P17" s="29">
        <f t="shared" si="2"/>
        <v>0</v>
      </c>
      <c r="Q17" s="29">
        <f t="shared" si="2"/>
        <v>0</v>
      </c>
      <c r="R17" s="30">
        <f>SUM(E17:F17)</f>
        <v>41833602.569999993</v>
      </c>
      <c r="S17" s="31"/>
    </row>
    <row r="18" spans="1:19" s="25" customFormat="1" x14ac:dyDescent="0.2">
      <c r="A18" s="4" t="s">
        <v>60</v>
      </c>
      <c r="B18" s="62" t="s">
        <v>61</v>
      </c>
      <c r="C18" s="32">
        <f>SUM(C19:C25)</f>
        <v>149816079</v>
      </c>
      <c r="D18" s="73">
        <f>SUM(D19:D25)</f>
        <v>164553631.84</v>
      </c>
      <c r="E18" s="32">
        <f>SUM(E19:E25)</f>
        <v>17599860.219999999</v>
      </c>
      <c r="F18" s="32">
        <f>SUM(F19:F25)</f>
        <v>17444261.010000002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24"/>
      <c r="S18" s="63">
        <f>+F17-20835490.79</f>
        <v>0</v>
      </c>
    </row>
    <row r="19" spans="1:19" s="25" customFormat="1" x14ac:dyDescent="0.25">
      <c r="A19" s="4" t="s">
        <v>13</v>
      </c>
      <c r="B19" s="62" t="s">
        <v>14</v>
      </c>
      <c r="C19" s="61">
        <v>103400842</v>
      </c>
      <c r="D19" s="74">
        <v>115450394.84</v>
      </c>
      <c r="E19" s="32">
        <v>13901280.619999999</v>
      </c>
      <c r="F19" s="32">
        <v>13812787.550000001</v>
      </c>
      <c r="G19" s="24"/>
      <c r="H19" s="24"/>
      <c r="I19" s="64"/>
      <c r="J19" s="64"/>
      <c r="K19" s="24"/>
      <c r="L19" s="64"/>
      <c r="M19" s="64"/>
      <c r="N19" s="65"/>
      <c r="O19" s="24"/>
      <c r="P19" s="24"/>
      <c r="Q19" s="24"/>
      <c r="R19" s="24"/>
      <c r="S19" s="66"/>
    </row>
    <row r="20" spans="1:19" s="25" customFormat="1" x14ac:dyDescent="0.25">
      <c r="A20" s="4" t="s">
        <v>216</v>
      </c>
      <c r="B20" s="62" t="s">
        <v>217</v>
      </c>
      <c r="C20" s="61">
        <v>1062000</v>
      </c>
      <c r="D20" s="74">
        <v>1062000</v>
      </c>
      <c r="E20" s="24"/>
      <c r="F20" s="24"/>
      <c r="G20" s="24"/>
      <c r="H20" s="24"/>
      <c r="I20" s="64"/>
      <c r="J20" s="64"/>
      <c r="K20" s="24"/>
      <c r="L20" s="64"/>
      <c r="M20" s="64"/>
      <c r="N20" s="65"/>
      <c r="O20" s="24"/>
      <c r="P20" s="24"/>
      <c r="Q20" s="24"/>
      <c r="R20" s="24"/>
      <c r="S20" s="66"/>
    </row>
    <row r="21" spans="1:19" s="25" customFormat="1" x14ac:dyDescent="0.25">
      <c r="A21" s="4" t="s">
        <v>15</v>
      </c>
      <c r="B21" s="4" t="s">
        <v>16</v>
      </c>
      <c r="C21" s="61">
        <v>32472000</v>
      </c>
      <c r="D21" s="74">
        <v>34308000</v>
      </c>
      <c r="E21" s="24">
        <v>3396000</v>
      </c>
      <c r="F21" s="24">
        <v>3303000</v>
      </c>
      <c r="G21" s="24"/>
      <c r="H21" s="24"/>
      <c r="I21" s="64"/>
      <c r="J21" s="64"/>
      <c r="K21" s="24"/>
      <c r="L21" s="65"/>
      <c r="M21" s="64"/>
      <c r="N21" s="65"/>
      <c r="O21" s="24"/>
      <c r="P21" s="24"/>
      <c r="Q21" s="24"/>
      <c r="R21" s="24"/>
    </row>
    <row r="22" spans="1:19" s="25" customFormat="1" x14ac:dyDescent="0.25">
      <c r="A22" s="4" t="s">
        <v>392</v>
      </c>
      <c r="B22" s="4" t="s">
        <v>393</v>
      </c>
      <c r="C22" s="61"/>
      <c r="D22" s="61">
        <v>427000</v>
      </c>
      <c r="E22" s="24"/>
      <c r="F22" s="24">
        <v>60000</v>
      </c>
      <c r="G22" s="24"/>
      <c r="H22" s="24"/>
      <c r="I22" s="64"/>
      <c r="J22" s="64"/>
      <c r="K22" s="24"/>
      <c r="L22" s="65"/>
      <c r="M22" s="64"/>
      <c r="N22" s="65"/>
      <c r="O22" s="24"/>
      <c r="P22" s="24"/>
      <c r="Q22" s="24"/>
      <c r="R22" s="24"/>
    </row>
    <row r="23" spans="1:19" s="25" customFormat="1" x14ac:dyDescent="0.25">
      <c r="A23" s="4" t="s">
        <v>17</v>
      </c>
      <c r="B23" s="4" t="s">
        <v>18</v>
      </c>
      <c r="C23" s="61">
        <v>11381237</v>
      </c>
      <c r="D23" s="61">
        <v>11381237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9" s="25" customFormat="1" x14ac:dyDescent="0.25">
      <c r="A24" s="4" t="s">
        <v>19</v>
      </c>
      <c r="B24" s="4" t="s">
        <v>20</v>
      </c>
      <c r="C24" s="61">
        <v>750000</v>
      </c>
      <c r="D24" s="61">
        <v>925000</v>
      </c>
      <c r="E24" s="24">
        <v>70000</v>
      </c>
      <c r="F24" s="24">
        <v>46000</v>
      </c>
      <c r="G24" s="24"/>
      <c r="H24" s="24"/>
      <c r="I24" s="24"/>
      <c r="J24" s="24"/>
      <c r="K24" s="24"/>
      <c r="L24" s="24"/>
      <c r="M24" s="65"/>
      <c r="N24" s="24"/>
      <c r="O24" s="24"/>
      <c r="P24" s="24"/>
      <c r="Q24" s="24"/>
      <c r="R24" s="24"/>
    </row>
    <row r="25" spans="1:19" s="25" customFormat="1" ht="30" x14ac:dyDescent="0.25">
      <c r="A25" s="4" t="s">
        <v>21</v>
      </c>
      <c r="B25" s="4" t="s">
        <v>22</v>
      </c>
      <c r="C25" s="61">
        <v>750000</v>
      </c>
      <c r="D25" s="61">
        <v>1000000</v>
      </c>
      <c r="E25" s="24">
        <v>232579.6</v>
      </c>
      <c r="F25" s="24">
        <v>222473.46</v>
      </c>
      <c r="G25" s="24"/>
      <c r="H25" s="24"/>
      <c r="I25" s="64"/>
      <c r="J25" s="24"/>
      <c r="K25" s="24"/>
      <c r="L25" s="65"/>
      <c r="M25" s="65"/>
      <c r="N25" s="24"/>
      <c r="O25" s="24"/>
      <c r="P25" s="24"/>
      <c r="Q25" s="24"/>
      <c r="R25" s="24"/>
    </row>
    <row r="26" spans="1:19" s="25" customFormat="1" x14ac:dyDescent="0.2">
      <c r="A26" s="4" t="s">
        <v>23</v>
      </c>
      <c r="B26" s="4" t="s">
        <v>24</v>
      </c>
      <c r="C26" s="11">
        <f>SUM(C28:C32)</f>
        <v>33756711</v>
      </c>
      <c r="D26" s="11">
        <f>SUM(D27:D32)</f>
        <v>35294223.799999997</v>
      </c>
      <c r="E26" s="11">
        <f>SUM(E27:E32)</f>
        <v>759756.4</v>
      </c>
      <c r="F26" s="11">
        <f>SUM(F27:F32)</f>
        <v>771756.4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4"/>
    </row>
    <row r="27" spans="1:19" s="25" customFormat="1" x14ac:dyDescent="0.2">
      <c r="A27" s="4" t="s">
        <v>390</v>
      </c>
      <c r="B27" s="4" t="s">
        <v>391</v>
      </c>
      <c r="C27" s="11"/>
      <c r="D27" s="11">
        <v>1537512.8</v>
      </c>
      <c r="E27" s="11">
        <v>759756.4</v>
      </c>
      <c r="F27" s="11">
        <v>771756.4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4"/>
    </row>
    <row r="28" spans="1:19" s="25" customFormat="1" x14ac:dyDescent="0.25">
      <c r="A28" s="4" t="s">
        <v>25</v>
      </c>
      <c r="B28" s="4" t="s">
        <v>26</v>
      </c>
      <c r="C28" s="61">
        <v>10994237</v>
      </c>
      <c r="D28" s="61">
        <v>10994237</v>
      </c>
      <c r="E28" s="24"/>
      <c r="F28" s="24"/>
      <c r="G28" s="24"/>
      <c r="H28" s="24"/>
      <c r="I28" s="64"/>
      <c r="J28" s="64"/>
      <c r="K28" s="36"/>
      <c r="L28" s="36"/>
      <c r="M28" s="36"/>
      <c r="N28" s="36"/>
      <c r="O28" s="24"/>
      <c r="P28" s="36"/>
      <c r="Q28" s="36"/>
      <c r="R28" s="24"/>
    </row>
    <row r="29" spans="1:19" s="25" customFormat="1" ht="30" x14ac:dyDescent="0.25">
      <c r="A29" s="4" t="s">
        <v>90</v>
      </c>
      <c r="B29" s="4" t="s">
        <v>91</v>
      </c>
      <c r="C29" s="61">
        <v>11381237</v>
      </c>
      <c r="D29" s="61">
        <v>11381237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9" s="25" customFormat="1" x14ac:dyDescent="0.25">
      <c r="A30" s="4" t="s">
        <v>220</v>
      </c>
      <c r="B30" s="4" t="s">
        <v>221</v>
      </c>
      <c r="C30" s="61">
        <v>11381237</v>
      </c>
      <c r="D30" s="61">
        <v>11381237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9" s="25" customFormat="1" x14ac:dyDescent="0.2">
      <c r="A31" s="4" t="s">
        <v>118</v>
      </c>
      <c r="B31" s="4" t="s">
        <v>120</v>
      </c>
      <c r="C31" s="11">
        <v>0</v>
      </c>
      <c r="D31" s="11"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R31" s="24"/>
    </row>
    <row r="32" spans="1:19" s="25" customFormat="1" x14ac:dyDescent="0.2">
      <c r="A32" s="4" t="s">
        <v>119</v>
      </c>
      <c r="B32" s="4" t="s">
        <v>121</v>
      </c>
      <c r="C32" s="11">
        <v>0</v>
      </c>
      <c r="D32" s="11"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36"/>
      <c r="R32" s="24"/>
    </row>
    <row r="33" spans="1:20" s="25" customFormat="1" ht="30" x14ac:dyDescent="0.2">
      <c r="A33" s="4" t="s">
        <v>27</v>
      </c>
      <c r="B33" s="4" t="s">
        <v>28</v>
      </c>
      <c r="C33" s="11">
        <f>SUM(C34:C37)</f>
        <v>21095341</v>
      </c>
      <c r="D33" s="11">
        <f>SUM(D34:D37)</f>
        <v>23495751.380000003</v>
      </c>
      <c r="E33" s="11">
        <f>SUM(E34:E37)</f>
        <v>2638495.16</v>
      </c>
      <c r="F33" s="11">
        <f>SUM(F34:F37)</f>
        <v>2619473.38</v>
      </c>
      <c r="G33" s="11"/>
      <c r="H33" s="11"/>
      <c r="I33" s="11"/>
      <c r="J33" s="67"/>
      <c r="K33" s="67"/>
      <c r="L33" s="67"/>
      <c r="M33" s="67"/>
      <c r="N33" s="67"/>
      <c r="O33" s="67"/>
      <c r="P33" s="67"/>
      <c r="Q33" s="67"/>
      <c r="R33" s="24"/>
      <c r="T33" s="63"/>
    </row>
    <row r="34" spans="1:20" s="25" customFormat="1" x14ac:dyDescent="0.25">
      <c r="A34" s="4" t="s">
        <v>30</v>
      </c>
      <c r="B34" s="4" t="s">
        <v>29</v>
      </c>
      <c r="C34" s="61">
        <v>9708680</v>
      </c>
      <c r="D34" s="61">
        <v>10814522.08</v>
      </c>
      <c r="E34" s="24">
        <v>1220102.3700000001</v>
      </c>
      <c r="F34" s="24">
        <v>1211488.51</v>
      </c>
      <c r="G34" s="24"/>
      <c r="H34" s="24"/>
      <c r="I34" s="64"/>
      <c r="J34" s="67"/>
      <c r="K34" s="24"/>
      <c r="L34" s="65"/>
      <c r="M34" s="67"/>
      <c r="N34" s="24"/>
      <c r="O34" s="24"/>
      <c r="P34" s="24"/>
      <c r="Q34" s="24"/>
      <c r="R34" s="24"/>
    </row>
    <row r="35" spans="1:20" s="25" customFormat="1" x14ac:dyDescent="0.25">
      <c r="A35" s="4" t="s">
        <v>32</v>
      </c>
      <c r="B35" s="4" t="s">
        <v>31</v>
      </c>
      <c r="C35" s="61">
        <v>9722374</v>
      </c>
      <c r="D35" s="61">
        <v>10829775.800000001</v>
      </c>
      <c r="E35" s="24">
        <v>1228106.8999999999</v>
      </c>
      <c r="F35" s="24">
        <v>1219480.8899999999</v>
      </c>
      <c r="G35" s="24"/>
      <c r="H35" s="24"/>
      <c r="I35" s="64"/>
      <c r="J35" s="67"/>
      <c r="K35" s="24"/>
      <c r="L35" s="65"/>
      <c r="M35" s="24"/>
      <c r="N35" s="24"/>
      <c r="O35" s="24"/>
      <c r="P35" s="24"/>
      <c r="Q35" s="24"/>
      <c r="R35" s="24"/>
      <c r="T35" s="63"/>
    </row>
    <row r="36" spans="1:20" s="25" customFormat="1" ht="30" x14ac:dyDescent="0.25">
      <c r="A36" s="4" t="s">
        <v>34</v>
      </c>
      <c r="B36" s="4" t="s">
        <v>33</v>
      </c>
      <c r="C36" s="61">
        <v>1643218</v>
      </c>
      <c r="D36" s="61">
        <v>1830384.5</v>
      </c>
      <c r="E36" s="24">
        <v>188530.18</v>
      </c>
      <c r="F36" s="24">
        <v>186748.27</v>
      </c>
      <c r="G36" s="24"/>
      <c r="H36" s="24"/>
      <c r="I36" s="64"/>
      <c r="J36" s="67"/>
      <c r="K36" s="24"/>
      <c r="L36" s="65"/>
      <c r="M36" s="24"/>
      <c r="N36" s="24"/>
      <c r="O36" s="24"/>
      <c r="P36" s="24"/>
      <c r="Q36" s="24"/>
      <c r="R36" s="24"/>
    </row>
    <row r="37" spans="1:20" s="25" customFormat="1" ht="30" x14ac:dyDescent="0.25">
      <c r="A37" s="4" t="s">
        <v>36</v>
      </c>
      <c r="B37" s="4" t="s">
        <v>35</v>
      </c>
      <c r="C37" s="61">
        <v>21069</v>
      </c>
      <c r="D37" s="61">
        <v>21069</v>
      </c>
      <c r="E37" s="24">
        <v>1755.71</v>
      </c>
      <c r="F37" s="24">
        <v>1755.71</v>
      </c>
      <c r="G37" s="24"/>
      <c r="H37" s="24"/>
      <c r="I37" s="64"/>
      <c r="J37" s="67"/>
      <c r="K37" s="24"/>
      <c r="L37" s="65"/>
      <c r="M37" s="24"/>
      <c r="N37" s="24"/>
      <c r="O37" s="24"/>
      <c r="P37" s="24"/>
      <c r="Q37" s="24"/>
      <c r="R37" s="24"/>
    </row>
    <row r="38" spans="1:20" s="22" customFormat="1" x14ac:dyDescent="0.2">
      <c r="A38" s="33">
        <v>2.2000000000000002</v>
      </c>
      <c r="B38" s="34" t="s">
        <v>37</v>
      </c>
      <c r="C38" s="35">
        <f>+C39+C62</f>
        <v>837964940</v>
      </c>
      <c r="D38" s="35">
        <f>+D39+D62+D56+D67+S4378+D93+D46+D78</f>
        <v>877388912.63</v>
      </c>
      <c r="E38" s="35">
        <f>+E39+E62+E55+E78</f>
        <v>51100956.169999994</v>
      </c>
      <c r="F38" s="35">
        <f>+F39+F62+F55+F78</f>
        <v>41339606.25</v>
      </c>
      <c r="G38" s="35">
        <f>+G39+G62</f>
        <v>0</v>
      </c>
      <c r="H38" s="35">
        <f>+H39+H62+H78</f>
        <v>0</v>
      </c>
      <c r="I38" s="35">
        <f>+I39+I62+I78+I93+I46+I67</f>
        <v>0</v>
      </c>
      <c r="J38" s="35">
        <f>+J39+J62+J78+J93+J46+J67+J55</f>
        <v>0</v>
      </c>
      <c r="K38" s="35">
        <f>+K39+K62+K78+K93+K46+K67+K55</f>
        <v>0</v>
      </c>
      <c r="L38" s="35">
        <f>+L39+L62+L78+L93+L46+L67+L55</f>
        <v>0</v>
      </c>
      <c r="M38" s="35">
        <f>+M39+M62+M78+M93+M46+M67+M55+M52</f>
        <v>0</v>
      </c>
      <c r="N38" s="35">
        <f>+N39+N62+N78+N93+N46+N67+N55+N52+N60</f>
        <v>0</v>
      </c>
      <c r="O38" s="35">
        <f>+O39+O62+O78+O93+O46+O67+O55+O52+O60</f>
        <v>0</v>
      </c>
      <c r="P38" s="35">
        <f>+P39+P62+P78+P93+P46+P67+P55+P52+P60</f>
        <v>0</v>
      </c>
      <c r="Q38" s="35">
        <f>+Q39+Q62+Q78+Q93+Q46+Q67+Q55+Q52+Q60</f>
        <v>0</v>
      </c>
      <c r="R38" s="30">
        <f>SUM(E38:F38)</f>
        <v>92440562.419999987</v>
      </c>
      <c r="S38" s="23"/>
    </row>
    <row r="39" spans="1:20" s="25" customFormat="1" x14ac:dyDescent="0.2">
      <c r="A39" s="4" t="s">
        <v>38</v>
      </c>
      <c r="B39" s="4" t="s">
        <v>39</v>
      </c>
      <c r="C39" s="11">
        <f>SUM(C40:C52)</f>
        <v>9182374</v>
      </c>
      <c r="D39" s="11">
        <f>SUM(D40:D45)</f>
        <v>10283040.67</v>
      </c>
      <c r="E39" s="11">
        <f>SUM(E40:E45)</f>
        <v>695922.19</v>
      </c>
      <c r="F39" s="11">
        <f>SUM(F40:F45)</f>
        <v>596254.03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4"/>
      <c r="S39" s="66"/>
      <c r="T39" s="66"/>
    </row>
    <row r="40" spans="1:20" s="25" customFormat="1" x14ac:dyDescent="0.25">
      <c r="A40" s="4" t="s">
        <v>67</v>
      </c>
      <c r="B40" s="4" t="s">
        <v>66</v>
      </c>
      <c r="C40" s="53">
        <v>5305</v>
      </c>
      <c r="D40" s="53">
        <v>5305</v>
      </c>
      <c r="E40" s="24"/>
      <c r="F40" s="24"/>
      <c r="G40" s="24"/>
      <c r="H40" s="24"/>
      <c r="I40" s="24"/>
      <c r="J40" s="69"/>
      <c r="K40" s="24"/>
      <c r="L40" s="24"/>
      <c r="M40" s="24"/>
      <c r="N40" s="24"/>
      <c r="O40" s="24"/>
      <c r="P40" s="24"/>
      <c r="Q40" s="36"/>
      <c r="R40" s="24"/>
    </row>
    <row r="41" spans="1:20" s="25" customFormat="1" x14ac:dyDescent="0.25">
      <c r="A41" s="4" t="s">
        <v>41</v>
      </c>
      <c r="B41" s="4" t="s">
        <v>40</v>
      </c>
      <c r="C41" s="53">
        <v>1782500</v>
      </c>
      <c r="D41" s="53">
        <v>1782500</v>
      </c>
      <c r="E41" s="24">
        <v>136170.09</v>
      </c>
      <c r="F41" s="24">
        <v>121724.08</v>
      </c>
      <c r="G41" s="24"/>
      <c r="H41" s="24"/>
      <c r="I41" s="64"/>
      <c r="J41" s="64"/>
      <c r="K41" s="24"/>
      <c r="L41" s="24"/>
      <c r="M41" s="24"/>
      <c r="N41" s="24"/>
      <c r="O41" s="24"/>
      <c r="P41" s="24"/>
      <c r="Q41" s="24"/>
      <c r="R41" s="24"/>
      <c r="S41" s="63"/>
      <c r="T41" s="63"/>
    </row>
    <row r="42" spans="1:20" s="25" customFormat="1" ht="30" x14ac:dyDescent="0.25">
      <c r="A42" s="4" t="s">
        <v>43</v>
      </c>
      <c r="B42" s="4" t="s">
        <v>42</v>
      </c>
      <c r="C42" s="53">
        <v>5177530</v>
      </c>
      <c r="D42" s="53">
        <v>5177530</v>
      </c>
      <c r="E42" s="24">
        <v>425995.86</v>
      </c>
      <c r="F42" s="24">
        <v>336286.88</v>
      </c>
      <c r="G42" s="24"/>
      <c r="H42" s="24"/>
      <c r="I42" s="64"/>
      <c r="J42" s="64"/>
      <c r="K42" s="24"/>
      <c r="L42" s="24"/>
      <c r="M42" s="24"/>
      <c r="N42" s="24"/>
      <c r="O42" s="24"/>
      <c r="P42" s="24"/>
      <c r="Q42" s="24"/>
      <c r="R42" s="24"/>
      <c r="S42" s="63"/>
      <c r="T42" s="63"/>
    </row>
    <row r="43" spans="1:20" s="25" customFormat="1" x14ac:dyDescent="0.25">
      <c r="A43" s="4" t="s">
        <v>44</v>
      </c>
      <c r="B43" s="4" t="s">
        <v>45</v>
      </c>
      <c r="C43" s="53">
        <v>2155560</v>
      </c>
      <c r="D43" s="53">
        <v>2155560</v>
      </c>
      <c r="E43" s="24">
        <v>128756.24</v>
      </c>
      <c r="F43" s="24">
        <v>134053.07</v>
      </c>
      <c r="G43" s="24"/>
      <c r="H43" s="24"/>
      <c r="I43" s="64"/>
      <c r="J43" s="64"/>
      <c r="K43" s="24"/>
      <c r="L43" s="24"/>
      <c r="M43" s="24"/>
      <c r="N43" s="24"/>
      <c r="O43" s="24"/>
      <c r="P43" s="24"/>
      <c r="Q43" s="24"/>
      <c r="R43" s="11"/>
      <c r="S43" s="63"/>
      <c r="T43" s="63"/>
    </row>
    <row r="44" spans="1:20" s="25" customFormat="1" x14ac:dyDescent="0.25">
      <c r="A44" s="4" t="s">
        <v>47</v>
      </c>
      <c r="B44" s="4" t="s">
        <v>46</v>
      </c>
      <c r="C44" s="53">
        <v>28520</v>
      </c>
      <c r="D44" s="53">
        <v>34515</v>
      </c>
      <c r="E44" s="24">
        <v>2628</v>
      </c>
      <c r="F44" s="24">
        <v>1818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11"/>
      <c r="S44" s="63">
        <f>D38-877388912.63</f>
        <v>0</v>
      </c>
    </row>
    <row r="45" spans="1:20" s="25" customFormat="1" x14ac:dyDescent="0.25">
      <c r="A45" s="4" t="s">
        <v>49</v>
      </c>
      <c r="B45" s="68" t="s">
        <v>48</v>
      </c>
      <c r="C45" s="53">
        <v>32959</v>
      </c>
      <c r="D45" s="53">
        <v>1127630.67</v>
      </c>
      <c r="E45" s="24">
        <v>2372</v>
      </c>
      <c r="F45" s="24">
        <v>2372</v>
      </c>
      <c r="G45" s="24"/>
      <c r="H45" s="24"/>
      <c r="I45" s="64"/>
      <c r="J45" s="64"/>
      <c r="K45" s="24"/>
      <c r="L45" s="24"/>
      <c r="M45" s="24"/>
      <c r="N45" s="24"/>
      <c r="O45" s="24"/>
      <c r="P45" s="24"/>
      <c r="Q45" s="24"/>
      <c r="R45" s="24"/>
    </row>
    <row r="46" spans="1:20" s="25" customFormat="1" ht="30" x14ac:dyDescent="0.2">
      <c r="A46" s="4" t="s">
        <v>122</v>
      </c>
      <c r="B46" s="4" t="s">
        <v>130</v>
      </c>
      <c r="C46" s="11">
        <v>0</v>
      </c>
      <c r="D46" s="11">
        <f>SUM(D47:D50)</f>
        <v>550000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4"/>
      <c r="S46" s="63"/>
    </row>
    <row r="47" spans="1:20" s="25" customFormat="1" x14ac:dyDescent="0.2">
      <c r="A47" s="4" t="s">
        <v>252</v>
      </c>
      <c r="B47" s="4" t="s">
        <v>253</v>
      </c>
      <c r="C47" s="11">
        <v>0</v>
      </c>
      <c r="D47" s="11">
        <v>120000</v>
      </c>
      <c r="E47" s="11"/>
      <c r="F47" s="11"/>
      <c r="G47" s="11"/>
      <c r="H47" s="11"/>
      <c r="I47" s="64"/>
      <c r="J47" s="11"/>
      <c r="K47" s="11"/>
      <c r="L47" s="11"/>
      <c r="M47" s="11"/>
      <c r="N47" s="11"/>
      <c r="O47" s="11"/>
      <c r="P47" s="11"/>
      <c r="Q47" s="11"/>
      <c r="R47" s="24"/>
    </row>
    <row r="48" spans="1:20" s="25" customFormat="1" x14ac:dyDescent="0.2">
      <c r="A48" s="4" t="s">
        <v>348</v>
      </c>
      <c r="B48" s="4" t="s">
        <v>347</v>
      </c>
      <c r="C48" s="11">
        <v>0</v>
      </c>
      <c r="D48" s="11">
        <v>30000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4"/>
    </row>
    <row r="49" spans="1:19" s="25" customFormat="1" x14ac:dyDescent="0.2">
      <c r="A49" s="4" t="s">
        <v>254</v>
      </c>
      <c r="B49" s="4" t="s">
        <v>255</v>
      </c>
      <c r="C49" s="11"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4"/>
      <c r="S49" s="63"/>
    </row>
    <row r="50" spans="1:19" s="25" customFormat="1" x14ac:dyDescent="0.2">
      <c r="A50" s="4" t="s">
        <v>256</v>
      </c>
      <c r="B50" s="4" t="s">
        <v>257</v>
      </c>
      <c r="C50" s="11">
        <v>0</v>
      </c>
      <c r="D50" s="11">
        <v>400000</v>
      </c>
      <c r="E50" s="11"/>
      <c r="F50" s="11"/>
      <c r="G50" s="11"/>
      <c r="H50" s="11"/>
      <c r="I50" s="64"/>
      <c r="J50" s="11"/>
      <c r="K50" s="11"/>
      <c r="L50" s="11"/>
      <c r="M50" s="11"/>
      <c r="N50" s="11"/>
      <c r="O50" s="11"/>
      <c r="P50" s="11"/>
      <c r="Q50" s="11"/>
      <c r="R50" s="24"/>
    </row>
    <row r="51" spans="1:19" s="25" customFormat="1" x14ac:dyDescent="0.2">
      <c r="A51" s="4" t="s">
        <v>123</v>
      </c>
      <c r="B51" s="4" t="s">
        <v>131</v>
      </c>
      <c r="C51" s="11">
        <v>0</v>
      </c>
      <c r="D51" s="11"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4"/>
      <c r="S51" s="66"/>
    </row>
    <row r="52" spans="1:19" s="25" customFormat="1" x14ac:dyDescent="0.2">
      <c r="A52" s="4" t="s">
        <v>124</v>
      </c>
      <c r="B52" s="4" t="s">
        <v>132</v>
      </c>
      <c r="C52" s="11">
        <v>0</v>
      </c>
      <c r="D52" s="11">
        <v>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4"/>
    </row>
    <row r="53" spans="1:19" s="25" customFormat="1" x14ac:dyDescent="0.2">
      <c r="A53" s="4" t="s">
        <v>372</v>
      </c>
      <c r="B53" s="4" t="s">
        <v>373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4"/>
    </row>
    <row r="54" spans="1:19" s="25" customFormat="1" x14ac:dyDescent="0.2">
      <c r="A54" s="1" t="s">
        <v>349</v>
      </c>
      <c r="B54" s="4" t="s">
        <v>350</v>
      </c>
      <c r="C54" s="11">
        <v>0</v>
      </c>
      <c r="D54" s="11"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4"/>
    </row>
    <row r="55" spans="1:19" s="25" customFormat="1" x14ac:dyDescent="0.2">
      <c r="A55" s="4" t="s">
        <v>125</v>
      </c>
      <c r="B55" s="4" t="s">
        <v>133</v>
      </c>
      <c r="C55" s="11">
        <v>0</v>
      </c>
      <c r="D55" s="11">
        <f>SUM(D56:D59)</f>
        <v>5804716.21</v>
      </c>
      <c r="E55" s="11">
        <f>E56</f>
        <v>576281.53</v>
      </c>
      <c r="F55" s="11">
        <f>F56</f>
        <v>890805.08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9" s="25" customFormat="1" ht="30" x14ac:dyDescent="0.2">
      <c r="A56" s="4" t="s">
        <v>258</v>
      </c>
      <c r="B56" s="4" t="s">
        <v>259</v>
      </c>
      <c r="C56" s="11"/>
      <c r="D56" s="11">
        <v>5804716.21</v>
      </c>
      <c r="E56" s="11">
        <v>576281.53</v>
      </c>
      <c r="F56" s="11">
        <v>890805.08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4"/>
    </row>
    <row r="57" spans="1:19" s="25" customFormat="1" x14ac:dyDescent="0.2">
      <c r="A57" s="4" t="s">
        <v>358</v>
      </c>
      <c r="B57" s="4" t="s">
        <v>359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4"/>
    </row>
    <row r="58" spans="1:19" s="25" customFormat="1" ht="30" x14ac:dyDescent="0.2">
      <c r="A58" s="4" t="s">
        <v>357</v>
      </c>
      <c r="B58" s="4" t="s">
        <v>351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4"/>
    </row>
    <row r="59" spans="1:19" s="25" customFormat="1" ht="30" x14ac:dyDescent="0.2">
      <c r="A59" s="4" t="s">
        <v>260</v>
      </c>
      <c r="B59" s="4" t="s">
        <v>261</v>
      </c>
      <c r="C59" s="11">
        <v>0</v>
      </c>
      <c r="D59" s="11"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4"/>
    </row>
    <row r="60" spans="1:19" s="25" customFormat="1" x14ac:dyDescent="0.2">
      <c r="A60" s="4" t="s">
        <v>343</v>
      </c>
      <c r="B60" s="4" t="s">
        <v>345</v>
      </c>
      <c r="C60" s="11">
        <v>0</v>
      </c>
      <c r="D60" s="11">
        <v>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4"/>
    </row>
    <row r="61" spans="1:19" s="25" customFormat="1" x14ac:dyDescent="0.2">
      <c r="A61" s="4" t="s">
        <v>344</v>
      </c>
      <c r="B61" s="4" t="s">
        <v>346</v>
      </c>
      <c r="C61" s="11">
        <v>0</v>
      </c>
      <c r="D61" s="11">
        <v>0</v>
      </c>
      <c r="E61" s="11"/>
      <c r="F61" s="11"/>
      <c r="G61" s="11"/>
      <c r="H61" s="11"/>
      <c r="I61" s="11"/>
      <c r="J61" s="64"/>
      <c r="K61" s="11"/>
      <c r="L61" s="11"/>
      <c r="M61" s="11"/>
      <c r="N61" s="11"/>
      <c r="O61" s="11"/>
      <c r="P61" s="11"/>
      <c r="Q61" s="11"/>
      <c r="R61" s="24"/>
    </row>
    <row r="62" spans="1:19" s="25" customFormat="1" x14ac:dyDescent="0.2">
      <c r="A62" s="4" t="s">
        <v>126</v>
      </c>
      <c r="B62" s="4" t="s">
        <v>134</v>
      </c>
      <c r="C62" s="11">
        <f t="shared" ref="C62" si="3">+C65</f>
        <v>828782566</v>
      </c>
      <c r="D62" s="11">
        <f>+D65+D63+D64+D66</f>
        <v>832738553.33000004</v>
      </c>
      <c r="E62" s="11">
        <f>E63+E64+E65+E66</f>
        <v>42102673.329999998</v>
      </c>
      <c r="F62" s="11">
        <f>F63+F64+F65+F66</f>
        <v>39034395.869999997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9" s="25" customFormat="1" ht="30" x14ac:dyDescent="0.2">
      <c r="A63" s="4" t="s">
        <v>382</v>
      </c>
      <c r="B63" s="4" t="s">
        <v>383</v>
      </c>
      <c r="C63" s="11"/>
      <c r="D63" s="11">
        <v>2188258.83</v>
      </c>
      <c r="E63" s="11">
        <v>2188258.83</v>
      </c>
      <c r="F63" s="11"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9" s="25" customFormat="1" x14ac:dyDescent="0.2">
      <c r="A64" s="4" t="s">
        <v>384</v>
      </c>
      <c r="B64" s="4" t="s">
        <v>387</v>
      </c>
      <c r="C64" s="11"/>
      <c r="D64" s="11">
        <v>730785.51</v>
      </c>
      <c r="E64" s="11">
        <v>793710.49</v>
      </c>
      <c r="F64" s="11"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9" s="25" customFormat="1" x14ac:dyDescent="0.2">
      <c r="A65" s="4" t="s">
        <v>218</v>
      </c>
      <c r="B65" s="4" t="s">
        <v>219</v>
      </c>
      <c r="C65" s="11">
        <v>828782566</v>
      </c>
      <c r="D65" s="11">
        <v>829627916</v>
      </c>
      <c r="E65" s="11">
        <v>39004704.009999998</v>
      </c>
      <c r="F65" s="11">
        <v>39034395.869999997</v>
      </c>
      <c r="G65" s="11"/>
      <c r="H65" s="11"/>
      <c r="I65" s="64"/>
      <c r="J65" s="64"/>
      <c r="K65" s="11"/>
      <c r="L65" s="11"/>
      <c r="M65" s="11"/>
      <c r="N65" s="11"/>
      <c r="O65" s="11"/>
      <c r="P65" s="11"/>
      <c r="Q65" s="11"/>
      <c r="R65" s="11"/>
      <c r="S65" s="59"/>
    </row>
    <row r="66" spans="1:19" s="25" customFormat="1" x14ac:dyDescent="0.2">
      <c r="A66" s="4" t="s">
        <v>385</v>
      </c>
      <c r="B66" s="4" t="s">
        <v>386</v>
      </c>
      <c r="C66" s="11"/>
      <c r="D66" s="11">
        <v>191592.99</v>
      </c>
      <c r="E66" s="11">
        <v>116000</v>
      </c>
      <c r="F66" s="11">
        <v>0</v>
      </c>
      <c r="G66" s="11"/>
      <c r="H66" s="11"/>
      <c r="I66" s="64"/>
      <c r="J66" s="64"/>
      <c r="K66" s="11"/>
      <c r="L66" s="11"/>
      <c r="M66" s="11"/>
      <c r="N66" s="11"/>
      <c r="O66" s="11"/>
      <c r="P66" s="11"/>
      <c r="Q66" s="11"/>
      <c r="R66" s="11"/>
      <c r="S66" s="59"/>
    </row>
    <row r="67" spans="1:19" s="25" customFormat="1" ht="45" x14ac:dyDescent="0.2">
      <c r="A67" s="4" t="s">
        <v>127</v>
      </c>
      <c r="B67" s="4" t="s">
        <v>135</v>
      </c>
      <c r="C67" s="11">
        <v>0</v>
      </c>
      <c r="D67" s="11">
        <f>D76+D74</f>
        <v>1947810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9" s="25" customFormat="1" ht="30" x14ac:dyDescent="0.2">
      <c r="A68" s="4" t="s">
        <v>232</v>
      </c>
      <c r="B68" s="4" t="s">
        <v>235</v>
      </c>
      <c r="C68" s="11">
        <v>0</v>
      </c>
      <c r="D68" s="11">
        <v>0</v>
      </c>
      <c r="E68" s="11"/>
      <c r="F68" s="11"/>
      <c r="G68" s="11"/>
      <c r="H68" s="11"/>
      <c r="I68" s="64"/>
      <c r="J68" s="11"/>
      <c r="K68" s="11"/>
      <c r="L68" s="11"/>
      <c r="M68" s="11"/>
      <c r="N68" s="11"/>
      <c r="O68" s="11"/>
      <c r="P68" s="11"/>
      <c r="Q68" s="11"/>
      <c r="R68" s="11"/>
      <c r="S68" s="63"/>
    </row>
    <row r="69" spans="1:19" s="25" customFormat="1" ht="30" x14ac:dyDescent="0.2">
      <c r="A69" s="4" t="s">
        <v>233</v>
      </c>
      <c r="B69" s="4" t="s">
        <v>236</v>
      </c>
      <c r="C69" s="11">
        <v>0</v>
      </c>
      <c r="D69" s="11">
        <v>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9" s="25" customFormat="1" ht="30" x14ac:dyDescent="0.2">
      <c r="A70" s="4" t="s">
        <v>234</v>
      </c>
      <c r="B70" s="4" t="s">
        <v>237</v>
      </c>
      <c r="C70" s="11">
        <v>0</v>
      </c>
      <c r="D70" s="11">
        <v>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9" s="25" customFormat="1" ht="30" x14ac:dyDescent="0.2">
      <c r="A71" s="4" t="s">
        <v>238</v>
      </c>
      <c r="B71" s="4" t="s">
        <v>245</v>
      </c>
      <c r="C71" s="11">
        <v>0</v>
      </c>
      <c r="D71" s="11">
        <v>0</v>
      </c>
      <c r="E71" s="11"/>
      <c r="F71" s="11"/>
      <c r="G71" s="11"/>
      <c r="H71" s="11"/>
      <c r="I71" s="55"/>
      <c r="J71" s="57"/>
      <c r="K71" s="11"/>
      <c r="L71" s="59"/>
      <c r="M71" s="11"/>
      <c r="N71" s="11"/>
      <c r="O71" s="11"/>
      <c r="P71" s="11"/>
      <c r="Q71" s="11"/>
      <c r="R71" s="11"/>
    </row>
    <row r="72" spans="1:19" s="25" customFormat="1" ht="30" x14ac:dyDescent="0.2">
      <c r="A72" s="4" t="s">
        <v>239</v>
      </c>
      <c r="B72" s="4" t="s">
        <v>246</v>
      </c>
      <c r="C72" s="11">
        <v>0</v>
      </c>
      <c r="D72" s="11"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9" s="25" customFormat="1" ht="45" x14ac:dyDescent="0.2">
      <c r="A73" s="4" t="s">
        <v>240</v>
      </c>
      <c r="B73" s="4" t="s">
        <v>247</v>
      </c>
      <c r="C73" s="11">
        <v>0</v>
      </c>
      <c r="D73" s="11"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9" s="72" customFormat="1" ht="45" x14ac:dyDescent="0.25">
      <c r="A74" s="70" t="s">
        <v>241</v>
      </c>
      <c r="B74" s="70" t="s">
        <v>248</v>
      </c>
      <c r="C74" s="56">
        <v>0</v>
      </c>
      <c r="D74" s="11">
        <v>1500000</v>
      </c>
      <c r="E74" s="56"/>
      <c r="F74" s="56"/>
      <c r="G74" s="56"/>
      <c r="H74" s="56"/>
      <c r="I74" s="71"/>
      <c r="J74" s="71"/>
      <c r="K74" s="56"/>
      <c r="L74" s="56"/>
      <c r="M74" s="56"/>
      <c r="N74" s="56"/>
      <c r="O74" s="56"/>
      <c r="P74" s="56"/>
      <c r="Q74" s="56"/>
      <c r="R74" s="56"/>
    </row>
    <row r="75" spans="1:19" s="25" customFormat="1" ht="30" x14ac:dyDescent="0.2">
      <c r="A75" s="4" t="s">
        <v>242</v>
      </c>
      <c r="B75" s="4" t="s">
        <v>249</v>
      </c>
      <c r="C75" s="11">
        <v>0</v>
      </c>
      <c r="D75" s="11"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9" s="72" customFormat="1" ht="30" x14ac:dyDescent="0.25">
      <c r="A76" s="70" t="s">
        <v>243</v>
      </c>
      <c r="B76" s="70" t="s">
        <v>250</v>
      </c>
      <c r="C76" s="56">
        <v>0</v>
      </c>
      <c r="D76" s="11">
        <v>447810</v>
      </c>
      <c r="E76" s="56"/>
      <c r="F76" s="56"/>
      <c r="G76" s="56"/>
      <c r="H76" s="56"/>
      <c r="I76" s="71"/>
      <c r="J76" s="56"/>
      <c r="K76" s="56"/>
      <c r="L76" s="56"/>
      <c r="M76" s="56"/>
      <c r="N76" s="56"/>
      <c r="O76" s="56"/>
      <c r="P76" s="56"/>
      <c r="Q76" s="56"/>
      <c r="R76" s="56"/>
    </row>
    <row r="77" spans="1:19" s="25" customFormat="1" ht="30" x14ac:dyDescent="0.2">
      <c r="A77" s="4" t="s">
        <v>244</v>
      </c>
      <c r="B77" s="4" t="s">
        <v>251</v>
      </c>
      <c r="C77" s="11">
        <v>0</v>
      </c>
      <c r="D77" s="11"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9" s="25" customFormat="1" ht="30" x14ac:dyDescent="0.2">
      <c r="A78" s="4" t="s">
        <v>128</v>
      </c>
      <c r="B78" s="4" t="s">
        <v>136</v>
      </c>
      <c r="C78" s="11">
        <v>0</v>
      </c>
      <c r="D78" s="11">
        <f>D79++D86+D89+D90+D80+D92+D91</f>
        <v>24371841.880000003</v>
      </c>
      <c r="E78" s="11">
        <f>E79+E80+E86+E89</f>
        <v>7726079.1200000001</v>
      </c>
      <c r="F78" s="11">
        <f>F79+F80+F86+F89</f>
        <v>818151.27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9" s="25" customFormat="1" x14ac:dyDescent="0.2">
      <c r="A79" s="4" t="s">
        <v>360</v>
      </c>
      <c r="B79" s="4" t="s">
        <v>363</v>
      </c>
      <c r="C79" s="11"/>
      <c r="D79" s="11">
        <v>21585880.280000001</v>
      </c>
      <c r="E79" s="11">
        <v>6930262.5099999998</v>
      </c>
      <c r="F79" s="11">
        <v>615351.27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9" s="25" customFormat="1" ht="30" x14ac:dyDescent="0.2">
      <c r="A80" s="4" t="s">
        <v>361</v>
      </c>
      <c r="B80" s="4" t="s">
        <v>362</v>
      </c>
      <c r="C80" s="11"/>
      <c r="D80" s="11">
        <v>549930</v>
      </c>
      <c r="E80" s="11">
        <v>259200</v>
      </c>
      <c r="F80" s="11">
        <v>186300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20" s="25" customFormat="1" x14ac:dyDescent="0.2">
      <c r="A81" s="4" t="s">
        <v>262</v>
      </c>
      <c r="B81" s="4" t="s">
        <v>263</v>
      </c>
      <c r="C81" s="11">
        <v>0</v>
      </c>
      <c r="D81" s="11">
        <v>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20" s="25" customFormat="1" x14ac:dyDescent="0.2">
      <c r="A82" s="4" t="s">
        <v>264</v>
      </c>
      <c r="B82" s="4" t="s">
        <v>265</v>
      </c>
      <c r="C82" s="11">
        <v>0</v>
      </c>
      <c r="D82" s="11">
        <v>0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20" s="25" customFormat="1" x14ac:dyDescent="0.2">
      <c r="A83" s="4" t="s">
        <v>266</v>
      </c>
      <c r="B83" s="4" t="s">
        <v>267</v>
      </c>
      <c r="C83" s="11">
        <v>0</v>
      </c>
      <c r="D83" s="11">
        <v>0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20" s="25" customFormat="1" x14ac:dyDescent="0.2">
      <c r="A84" s="4" t="s">
        <v>268</v>
      </c>
      <c r="B84" s="4" t="s">
        <v>269</v>
      </c>
      <c r="C84" s="11">
        <v>0</v>
      </c>
      <c r="D84" s="11">
        <v>0</v>
      </c>
      <c r="E84" s="11"/>
      <c r="F84" s="11"/>
      <c r="G84" s="11"/>
      <c r="H84" s="11"/>
      <c r="I84" s="64"/>
      <c r="J84" s="64"/>
      <c r="K84" s="11"/>
      <c r="L84" s="11"/>
      <c r="M84" s="11"/>
      <c r="N84" s="11"/>
      <c r="O84" s="11"/>
      <c r="P84" s="11"/>
      <c r="Q84" s="11"/>
      <c r="R84" s="11"/>
    </row>
    <row r="85" spans="1:20" s="25" customFormat="1" x14ac:dyDescent="0.2">
      <c r="A85" s="4" t="s">
        <v>374</v>
      </c>
      <c r="B85" s="4" t="s">
        <v>375</v>
      </c>
      <c r="C85" s="11"/>
      <c r="D85" s="11">
        <v>0</v>
      </c>
      <c r="E85" s="11"/>
      <c r="F85" s="11"/>
      <c r="G85" s="11"/>
      <c r="H85" s="11"/>
      <c r="I85" s="64"/>
      <c r="J85" s="64"/>
      <c r="K85" s="11"/>
      <c r="L85" s="11"/>
      <c r="M85" s="11"/>
      <c r="N85" s="11"/>
      <c r="O85" s="11"/>
      <c r="P85" s="11"/>
      <c r="Q85" s="11"/>
      <c r="R85" s="11"/>
    </row>
    <row r="86" spans="1:20" s="25" customFormat="1" x14ac:dyDescent="0.2">
      <c r="A86" s="4" t="s">
        <v>270</v>
      </c>
      <c r="B86" s="4" t="s">
        <v>271</v>
      </c>
      <c r="C86" s="11">
        <v>0</v>
      </c>
      <c r="D86" s="11">
        <v>497457.42</v>
      </c>
      <c r="E86" s="11">
        <v>497457.42</v>
      </c>
      <c r="F86" s="11">
        <v>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20" s="25" customFormat="1" x14ac:dyDescent="0.2">
      <c r="A87" s="4" t="s">
        <v>272</v>
      </c>
      <c r="B87" s="4" t="s">
        <v>273</v>
      </c>
      <c r="C87" s="11">
        <v>0</v>
      </c>
      <c r="D87" s="11">
        <v>0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20" s="25" customFormat="1" x14ac:dyDescent="0.2">
      <c r="A88" s="4" t="s">
        <v>274</v>
      </c>
      <c r="B88" s="4" t="s">
        <v>275</v>
      </c>
      <c r="C88" s="11">
        <v>0</v>
      </c>
      <c r="D88" s="11">
        <v>0</v>
      </c>
      <c r="E88" s="11"/>
      <c r="F88" s="11"/>
      <c r="G88" s="11"/>
      <c r="H88" s="11"/>
      <c r="I88" s="11"/>
      <c r="J88" s="64"/>
      <c r="K88" s="11"/>
      <c r="L88" s="11"/>
      <c r="M88" s="11"/>
      <c r="N88" s="11"/>
      <c r="O88" s="11"/>
      <c r="P88" s="11"/>
      <c r="Q88" s="11"/>
      <c r="R88" s="11"/>
    </row>
    <row r="89" spans="1:20" s="25" customFormat="1" ht="30" x14ac:dyDescent="0.2">
      <c r="A89" s="4" t="s">
        <v>276</v>
      </c>
      <c r="B89" s="4" t="s">
        <v>277</v>
      </c>
      <c r="C89" s="11">
        <v>0</v>
      </c>
      <c r="D89" s="11">
        <v>78407.520000000004</v>
      </c>
      <c r="E89" s="11">
        <v>39159.19</v>
      </c>
      <c r="F89" s="11">
        <v>16500</v>
      </c>
      <c r="G89" s="11"/>
      <c r="H89" s="11"/>
      <c r="I89" s="11"/>
      <c r="J89" s="64"/>
      <c r="K89" s="11"/>
      <c r="L89" s="11"/>
      <c r="M89" s="11"/>
      <c r="N89" s="11"/>
      <c r="O89" s="11"/>
      <c r="P89" s="11"/>
      <c r="Q89" s="11"/>
      <c r="R89" s="11"/>
    </row>
    <row r="90" spans="1:20" s="25" customFormat="1" x14ac:dyDescent="0.2">
      <c r="A90" s="4" t="s">
        <v>278</v>
      </c>
      <c r="B90" s="4" t="s">
        <v>279</v>
      </c>
      <c r="C90" s="11">
        <v>0</v>
      </c>
      <c r="D90" s="11">
        <v>1650000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20" s="25" customFormat="1" x14ac:dyDescent="0.2">
      <c r="A91" s="4" t="s">
        <v>408</v>
      </c>
      <c r="B91" s="4" t="s">
        <v>409</v>
      </c>
      <c r="C91" s="11"/>
      <c r="D91" s="11">
        <v>6000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20" s="25" customFormat="1" x14ac:dyDescent="0.2">
      <c r="A92" s="4" t="s">
        <v>394</v>
      </c>
      <c r="B92" s="4" t="s">
        <v>395</v>
      </c>
      <c r="C92" s="11"/>
      <c r="D92" s="11">
        <v>4166.66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20" s="25" customFormat="1" x14ac:dyDescent="0.2">
      <c r="A93" s="4" t="s">
        <v>129</v>
      </c>
      <c r="B93" s="4" t="s">
        <v>137</v>
      </c>
      <c r="C93" s="11">
        <v>0</v>
      </c>
      <c r="D93" s="11">
        <f>D94+D95</f>
        <v>1692950.54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20" s="25" customFormat="1" x14ac:dyDescent="0.2">
      <c r="A94" s="4" t="s">
        <v>280</v>
      </c>
      <c r="B94" s="4" t="s">
        <v>281</v>
      </c>
      <c r="C94" s="11">
        <v>0</v>
      </c>
      <c r="D94" s="11">
        <v>1100000</v>
      </c>
      <c r="E94" s="11"/>
      <c r="F94" s="11"/>
      <c r="G94" s="11"/>
      <c r="H94" s="11"/>
      <c r="I94" s="64"/>
      <c r="J94" s="11"/>
      <c r="K94" s="11"/>
      <c r="L94" s="11"/>
      <c r="M94" s="11"/>
      <c r="N94" s="11"/>
      <c r="O94" s="11"/>
      <c r="P94" s="11"/>
      <c r="Q94" s="11"/>
      <c r="R94" s="11"/>
    </row>
    <row r="95" spans="1:20" s="25" customFormat="1" x14ac:dyDescent="0.2">
      <c r="A95" s="4" t="s">
        <v>282</v>
      </c>
      <c r="B95" s="4" t="s">
        <v>283</v>
      </c>
      <c r="C95" s="11">
        <v>0</v>
      </c>
      <c r="D95" s="11">
        <v>592950.54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20" s="22" customFormat="1" x14ac:dyDescent="0.2">
      <c r="A96" s="33">
        <v>2.2999999999999998</v>
      </c>
      <c r="B96" s="34" t="s">
        <v>50</v>
      </c>
      <c r="C96" s="35">
        <f>+C120+C109+C128+C101+C104</f>
        <v>14635000</v>
      </c>
      <c r="D96" s="35">
        <f>D97+D101+D104+D109+D111+D120+D128+D114</f>
        <v>18730716.52</v>
      </c>
      <c r="E96" s="35">
        <f>+E97+E101+E104+E114+E120+E127+E128+E109</f>
        <v>515100</v>
      </c>
      <c r="F96" s="35">
        <f>+F97+F101+F104+F114+F120+F127+F128+F109</f>
        <v>504700</v>
      </c>
      <c r="G96" s="35">
        <f>+G97+G101+G104+G114+G120+G127+G128+G109</f>
        <v>0</v>
      </c>
      <c r="H96" s="35">
        <f>+H97+H101+H104+H114+H120+H127+H128+H109+H103</f>
        <v>0</v>
      </c>
      <c r="I96" s="35">
        <f t="shared" ref="I96:N96" si="4">+I97+I101+I104+I114+I120+I127+I128+I109+I111</f>
        <v>0</v>
      </c>
      <c r="J96" s="35">
        <f t="shared" si="4"/>
        <v>0</v>
      </c>
      <c r="K96" s="35">
        <f t="shared" si="4"/>
        <v>0</v>
      </c>
      <c r="L96" s="35">
        <f t="shared" si="4"/>
        <v>0</v>
      </c>
      <c r="M96" s="35">
        <f t="shared" si="4"/>
        <v>0</v>
      </c>
      <c r="N96" s="35">
        <f t="shared" si="4"/>
        <v>0</v>
      </c>
      <c r="O96" s="35">
        <f>+O97+O101+O104+O114+O120+O127+O128+O109+O111+O103</f>
        <v>0</v>
      </c>
      <c r="P96" s="35">
        <f>+P97+P101+P104+P114+P120+P127+P128+P109+P111</f>
        <v>0</v>
      </c>
      <c r="Q96" s="35">
        <f>+Q97+Q101+Q104+Q114+Q120+Q127+Q128+Q109+Q111+Q106+Q107+Q110+Q112</f>
        <v>0</v>
      </c>
      <c r="R96" s="30">
        <f>SUM(E96:F96)</f>
        <v>1019800</v>
      </c>
      <c r="T96" s="23"/>
    </row>
    <row r="97" spans="1:20" s="25" customFormat="1" ht="30" x14ac:dyDescent="0.2">
      <c r="A97" s="4" t="s">
        <v>138</v>
      </c>
      <c r="B97" s="4" t="s">
        <v>139</v>
      </c>
      <c r="C97" s="11">
        <f>+C100+C98</f>
        <v>0</v>
      </c>
      <c r="D97" s="11">
        <f>+D100+D98+D99</f>
        <v>47600</v>
      </c>
      <c r="E97" s="24"/>
      <c r="F97" s="24"/>
      <c r="G97" s="24"/>
      <c r="H97" s="24"/>
      <c r="I97" s="24"/>
      <c r="J97" s="24"/>
      <c r="K97" s="24"/>
      <c r="L97" s="11"/>
      <c r="M97" s="11"/>
      <c r="N97" s="11"/>
      <c r="O97" s="11"/>
      <c r="P97" s="11"/>
      <c r="Q97" s="11"/>
      <c r="R97" s="11"/>
      <c r="T97" s="63"/>
    </row>
    <row r="98" spans="1:20" s="25" customFormat="1" x14ac:dyDescent="0.2">
      <c r="A98" s="4" t="s">
        <v>284</v>
      </c>
      <c r="B98" s="4" t="s">
        <v>285</v>
      </c>
      <c r="C98" s="11">
        <v>0</v>
      </c>
      <c r="D98" s="11">
        <v>0</v>
      </c>
      <c r="E98" s="24"/>
      <c r="F98" s="24"/>
      <c r="G98" s="24"/>
      <c r="H98" s="24"/>
      <c r="I98" s="24"/>
      <c r="J98" s="24"/>
      <c r="K98" s="24"/>
      <c r="L98" s="11"/>
      <c r="M98" s="11"/>
      <c r="N98" s="11"/>
      <c r="O98" s="11"/>
      <c r="P98" s="11"/>
      <c r="Q98" s="11"/>
      <c r="R98" s="11"/>
      <c r="S98" s="63"/>
    </row>
    <row r="99" spans="1:20" s="25" customFormat="1" x14ac:dyDescent="0.2">
      <c r="A99" s="4" t="s">
        <v>396</v>
      </c>
      <c r="B99" s="4" t="s">
        <v>397</v>
      </c>
      <c r="C99" s="11"/>
      <c r="D99" s="11">
        <v>12000</v>
      </c>
      <c r="E99" s="24"/>
      <c r="F99" s="24"/>
      <c r="G99" s="24"/>
      <c r="H99" s="24"/>
      <c r="I99" s="24"/>
      <c r="J99" s="24"/>
      <c r="K99" s="24"/>
      <c r="L99" s="11"/>
      <c r="M99" s="11"/>
      <c r="N99" s="11"/>
      <c r="O99" s="11"/>
      <c r="P99" s="11"/>
      <c r="Q99" s="11"/>
      <c r="R99" s="11"/>
      <c r="S99" s="63"/>
    </row>
    <row r="100" spans="1:20" s="25" customFormat="1" x14ac:dyDescent="0.2">
      <c r="A100" s="4" t="s">
        <v>286</v>
      </c>
      <c r="B100" s="4" t="s">
        <v>287</v>
      </c>
      <c r="C100" s="11">
        <v>0</v>
      </c>
      <c r="D100" s="11">
        <v>35600</v>
      </c>
      <c r="E100" s="24"/>
      <c r="F100" s="24"/>
      <c r="G100" s="24"/>
      <c r="H100" s="24"/>
      <c r="I100" s="64"/>
      <c r="J100" s="64"/>
      <c r="K100" s="24"/>
      <c r="L100" s="11"/>
      <c r="M100" s="11"/>
      <c r="N100" s="11"/>
      <c r="O100" s="11"/>
      <c r="P100" s="11"/>
      <c r="Q100" s="11"/>
      <c r="R100" s="11"/>
      <c r="S100" s="66"/>
    </row>
    <row r="101" spans="1:20" s="25" customFormat="1" x14ac:dyDescent="0.2">
      <c r="A101" s="4" t="s">
        <v>69</v>
      </c>
      <c r="B101" s="4" t="s">
        <v>68</v>
      </c>
      <c r="C101" s="11">
        <f>+C103+C102</f>
        <v>87500</v>
      </c>
      <c r="D101" s="11">
        <f>+D103+D102</f>
        <v>41000</v>
      </c>
      <c r="E101" s="24"/>
      <c r="F101" s="24">
        <f>D96-18730716.52</f>
        <v>0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20" s="25" customFormat="1" x14ac:dyDescent="0.2">
      <c r="A102" s="4" t="s">
        <v>222</v>
      </c>
      <c r="B102" s="4" t="s">
        <v>223</v>
      </c>
      <c r="C102" s="11">
        <v>12500</v>
      </c>
      <c r="D102" s="11">
        <v>41000</v>
      </c>
      <c r="E102" s="24"/>
      <c r="F102" s="24"/>
      <c r="G102" s="24"/>
      <c r="H102" s="24"/>
      <c r="I102" s="24"/>
      <c r="J102" s="24"/>
      <c r="K102" s="24"/>
      <c r="L102" s="65"/>
      <c r="M102" s="11"/>
      <c r="N102" s="24"/>
      <c r="O102" s="11"/>
      <c r="P102" s="11"/>
      <c r="Q102" s="24"/>
      <c r="R102" s="24"/>
    </row>
    <row r="103" spans="1:20" s="25" customFormat="1" x14ac:dyDescent="0.2">
      <c r="A103" s="4" t="s">
        <v>71</v>
      </c>
      <c r="B103" s="4" t="s">
        <v>70</v>
      </c>
      <c r="C103" s="11">
        <v>75000</v>
      </c>
      <c r="D103" s="11">
        <v>0</v>
      </c>
      <c r="E103" s="24"/>
      <c r="F103" s="24"/>
      <c r="G103" s="24"/>
      <c r="H103" s="24"/>
      <c r="I103" s="64"/>
      <c r="J103" s="24"/>
      <c r="K103" s="24"/>
      <c r="L103" s="11"/>
      <c r="M103" s="11"/>
      <c r="N103" s="11"/>
      <c r="O103" s="24"/>
      <c r="P103" s="24"/>
      <c r="Q103" s="24"/>
      <c r="R103" s="24"/>
    </row>
    <row r="104" spans="1:20" s="25" customFormat="1" ht="30" x14ac:dyDescent="0.2">
      <c r="A104" s="4" t="s">
        <v>140</v>
      </c>
      <c r="B104" s="4" t="s">
        <v>141</v>
      </c>
      <c r="C104" s="11">
        <f>+C106</f>
        <v>65000</v>
      </c>
      <c r="D104" s="11">
        <f>+D106+D108</f>
        <v>295000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24"/>
    </row>
    <row r="105" spans="1:20" s="25" customFormat="1" x14ac:dyDescent="0.2">
      <c r="A105" s="4" t="s">
        <v>288</v>
      </c>
      <c r="B105" s="4" t="s">
        <v>289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24"/>
      <c r="S105" s="63"/>
    </row>
    <row r="106" spans="1:20" s="25" customFormat="1" x14ac:dyDescent="0.2">
      <c r="A106" s="4" t="s">
        <v>224</v>
      </c>
      <c r="B106" s="4" t="s">
        <v>225</v>
      </c>
      <c r="C106" s="11">
        <v>65000</v>
      </c>
      <c r="D106" s="11">
        <v>95000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24"/>
    </row>
    <row r="107" spans="1:20" s="25" customFormat="1" x14ac:dyDescent="0.2">
      <c r="A107" s="4" t="s">
        <v>364</v>
      </c>
      <c r="B107" s="4" t="s">
        <v>365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24"/>
      <c r="T107" s="25" t="s">
        <v>370</v>
      </c>
    </row>
    <row r="108" spans="1:20" s="25" customFormat="1" x14ac:dyDescent="0.2">
      <c r="A108" s="4" t="s">
        <v>398</v>
      </c>
      <c r="B108" s="4" t="s">
        <v>399</v>
      </c>
      <c r="C108" s="11"/>
      <c r="D108" s="11">
        <v>200000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24"/>
    </row>
    <row r="109" spans="1:20" s="25" customFormat="1" x14ac:dyDescent="0.2">
      <c r="A109" s="4" t="s">
        <v>73</v>
      </c>
      <c r="B109" s="4" t="s">
        <v>72</v>
      </c>
      <c r="C109" s="11">
        <f>+C110</f>
        <v>1800000</v>
      </c>
      <c r="D109" s="11">
        <f>+D110</f>
        <v>622630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24"/>
    </row>
    <row r="110" spans="1:20" s="25" customFormat="1" ht="30" x14ac:dyDescent="0.2">
      <c r="A110" s="4" t="s">
        <v>75</v>
      </c>
      <c r="B110" s="4" t="s">
        <v>74</v>
      </c>
      <c r="C110" s="11">
        <v>1800000</v>
      </c>
      <c r="D110" s="11">
        <v>622630</v>
      </c>
      <c r="E110" s="24"/>
      <c r="F110" s="24"/>
      <c r="G110" s="24"/>
      <c r="H110" s="24"/>
      <c r="I110" s="24"/>
      <c r="J110" s="24"/>
      <c r="K110" s="24"/>
      <c r="L110" s="11"/>
      <c r="M110" s="11"/>
      <c r="N110" s="11"/>
      <c r="O110" s="11"/>
      <c r="P110" s="11"/>
      <c r="Q110" s="24"/>
      <c r="R110" s="24"/>
    </row>
    <row r="111" spans="1:20" s="25" customFormat="1" ht="30" x14ac:dyDescent="0.2">
      <c r="A111" s="4" t="s">
        <v>142</v>
      </c>
      <c r="B111" s="4" t="s">
        <v>144</v>
      </c>
      <c r="C111" s="11">
        <v>0</v>
      </c>
      <c r="D111" s="11">
        <f>D112</f>
        <v>185200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24"/>
    </row>
    <row r="112" spans="1:20" s="25" customFormat="1" x14ac:dyDescent="0.2">
      <c r="A112" s="4" t="s">
        <v>290</v>
      </c>
      <c r="B112" s="4" t="s">
        <v>291</v>
      </c>
      <c r="C112" s="11"/>
      <c r="D112" s="11">
        <v>185200</v>
      </c>
      <c r="E112" s="11"/>
      <c r="F112" s="11"/>
      <c r="G112" s="11"/>
      <c r="H112" s="11"/>
      <c r="I112" s="64"/>
      <c r="J112" s="11"/>
      <c r="K112" s="11"/>
      <c r="L112" s="11"/>
      <c r="M112" s="11"/>
      <c r="N112" s="11"/>
      <c r="O112" s="11"/>
      <c r="P112" s="11"/>
      <c r="Q112" s="11"/>
      <c r="R112" s="24"/>
    </row>
    <row r="113" spans="1:19" s="25" customFormat="1" x14ac:dyDescent="0.2">
      <c r="A113" s="4" t="s">
        <v>292</v>
      </c>
      <c r="B113" s="4" t="s">
        <v>293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24"/>
      <c r="S113" s="63"/>
    </row>
    <row r="114" spans="1:19" s="25" customFormat="1" ht="30" x14ac:dyDescent="0.2">
      <c r="A114" s="4" t="s">
        <v>143</v>
      </c>
      <c r="B114" s="4" t="s">
        <v>145</v>
      </c>
      <c r="C114" s="11">
        <v>0</v>
      </c>
      <c r="D114" s="11">
        <f>D115+D119</f>
        <v>60204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24"/>
      <c r="S114" s="63"/>
    </row>
    <row r="115" spans="1:19" s="25" customFormat="1" x14ac:dyDescent="0.2">
      <c r="A115" s="4" t="s">
        <v>400</v>
      </c>
      <c r="B115" s="4" t="s">
        <v>401</v>
      </c>
      <c r="C115" s="11"/>
      <c r="D115" s="11">
        <v>30000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24"/>
      <c r="S115" s="63"/>
    </row>
    <row r="116" spans="1:19" s="25" customFormat="1" x14ac:dyDescent="0.2">
      <c r="A116" s="4" t="s">
        <v>294</v>
      </c>
      <c r="B116" s="4" t="s">
        <v>295</v>
      </c>
      <c r="C116" s="11">
        <v>0</v>
      </c>
      <c r="D116" s="11">
        <v>0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24"/>
      <c r="S116" s="63"/>
    </row>
    <row r="117" spans="1:19" s="25" customFormat="1" x14ac:dyDescent="0.2">
      <c r="A117" s="4" t="s">
        <v>366</v>
      </c>
      <c r="B117" s="4" t="s">
        <v>367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24"/>
    </row>
    <row r="118" spans="1:19" s="25" customFormat="1" x14ac:dyDescent="0.2">
      <c r="A118" s="4" t="s">
        <v>296</v>
      </c>
      <c r="B118" s="4" t="s">
        <v>297</v>
      </c>
      <c r="C118" s="11">
        <v>0</v>
      </c>
      <c r="D118" s="11">
        <v>0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24"/>
    </row>
    <row r="119" spans="1:19" s="25" customFormat="1" x14ac:dyDescent="0.2">
      <c r="A119" s="4" t="s">
        <v>402</v>
      </c>
      <c r="B119" s="4" t="s">
        <v>403</v>
      </c>
      <c r="C119" s="11"/>
      <c r="D119" s="11">
        <v>30204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24"/>
    </row>
    <row r="120" spans="1:19" s="25" customFormat="1" ht="30" x14ac:dyDescent="0.2">
      <c r="A120" s="4" t="s">
        <v>51</v>
      </c>
      <c r="B120" s="4" t="s">
        <v>52</v>
      </c>
      <c r="C120" s="11">
        <f>+C121+C123</f>
        <v>9408000</v>
      </c>
      <c r="D120" s="11">
        <f>+D121+D123+D122+D126</f>
        <v>10097500</v>
      </c>
      <c r="E120" s="11">
        <f>E121</f>
        <v>515100</v>
      </c>
      <c r="F120" s="11">
        <f>F121</f>
        <v>504700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24"/>
    </row>
    <row r="121" spans="1:19" s="25" customFormat="1" x14ac:dyDescent="0.2">
      <c r="A121" s="4" t="s">
        <v>53</v>
      </c>
      <c r="B121" s="4" t="s">
        <v>54</v>
      </c>
      <c r="C121" s="11">
        <v>9300000</v>
      </c>
      <c r="D121" s="11">
        <v>9300000</v>
      </c>
      <c r="E121" s="24">
        <v>515100</v>
      </c>
      <c r="F121" s="24">
        <v>504700</v>
      </c>
      <c r="G121" s="24"/>
      <c r="H121" s="24"/>
      <c r="I121" s="64"/>
      <c r="J121" s="64"/>
      <c r="K121" s="24"/>
      <c r="L121" s="24"/>
      <c r="M121" s="24"/>
      <c r="N121" s="24"/>
      <c r="O121" s="24"/>
      <c r="P121" s="24"/>
      <c r="Q121" s="24"/>
      <c r="R121" s="24"/>
    </row>
    <row r="122" spans="1:19" s="25" customFormat="1" x14ac:dyDescent="0.2">
      <c r="A122" s="4" t="s">
        <v>404</v>
      </c>
      <c r="B122" s="4" t="s">
        <v>405</v>
      </c>
      <c r="C122" s="11"/>
      <c r="D122" s="11">
        <v>23400</v>
      </c>
      <c r="E122" s="24"/>
      <c r="F122" s="24"/>
      <c r="G122" s="24"/>
      <c r="H122" s="24"/>
      <c r="I122" s="64"/>
      <c r="J122" s="64"/>
      <c r="K122" s="24"/>
      <c r="L122" s="24"/>
      <c r="M122" s="24"/>
      <c r="N122" s="24"/>
      <c r="O122" s="24"/>
      <c r="P122" s="24"/>
      <c r="Q122" s="24"/>
      <c r="R122" s="24"/>
    </row>
    <row r="123" spans="1:19" s="25" customFormat="1" ht="30" x14ac:dyDescent="0.2">
      <c r="A123" s="4" t="s">
        <v>227</v>
      </c>
      <c r="B123" s="4" t="s">
        <v>226</v>
      </c>
      <c r="C123" s="11">
        <v>108000</v>
      </c>
      <c r="D123" s="11">
        <v>735100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24"/>
    </row>
    <row r="124" spans="1:19" s="25" customFormat="1" x14ac:dyDescent="0.2">
      <c r="A124" s="4" t="s">
        <v>298</v>
      </c>
      <c r="B124" s="4" t="s">
        <v>299</v>
      </c>
      <c r="C124" s="11">
        <v>0</v>
      </c>
      <c r="D124" s="11"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24"/>
    </row>
    <row r="125" spans="1:19" s="25" customFormat="1" ht="30" x14ac:dyDescent="0.2">
      <c r="A125" s="4" t="s">
        <v>300</v>
      </c>
      <c r="B125" s="4" t="s">
        <v>301</v>
      </c>
      <c r="C125" s="11">
        <v>0</v>
      </c>
      <c r="D125" s="11"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24"/>
    </row>
    <row r="126" spans="1:19" s="25" customFormat="1" x14ac:dyDescent="0.2">
      <c r="A126" s="4" t="s">
        <v>302</v>
      </c>
      <c r="B126" s="4" t="s">
        <v>303</v>
      </c>
      <c r="C126" s="11">
        <v>0</v>
      </c>
      <c r="D126" s="11">
        <v>39000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24"/>
    </row>
    <row r="127" spans="1:19" s="25" customFormat="1" ht="45" x14ac:dyDescent="0.2">
      <c r="A127" s="4" t="s">
        <v>146</v>
      </c>
      <c r="B127" s="4" t="s">
        <v>147</v>
      </c>
      <c r="C127" s="11">
        <v>0</v>
      </c>
      <c r="D127" s="11">
        <v>0</v>
      </c>
      <c r="E127" s="24"/>
      <c r="F127" s="24"/>
      <c r="G127" s="24"/>
      <c r="H127" s="36"/>
      <c r="I127" s="24"/>
      <c r="J127" s="24"/>
      <c r="K127" s="24"/>
      <c r="L127" s="24"/>
      <c r="M127" s="24"/>
      <c r="N127" s="24"/>
      <c r="O127" s="11"/>
      <c r="P127" s="11"/>
      <c r="Q127" s="11"/>
      <c r="R127" s="11"/>
    </row>
    <row r="128" spans="1:19" s="25" customFormat="1" x14ac:dyDescent="0.2">
      <c r="A128" s="4" t="s">
        <v>76</v>
      </c>
      <c r="B128" s="4" t="s">
        <v>77</v>
      </c>
      <c r="C128" s="11">
        <f>SUM(C129:C139)</f>
        <v>3274500</v>
      </c>
      <c r="D128" s="11">
        <f>SUM(D129:D139)</f>
        <v>7381582.5199999996</v>
      </c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24"/>
    </row>
    <row r="129" spans="1:18" s="25" customFormat="1" ht="30" x14ac:dyDescent="0.2">
      <c r="A129" s="4" t="s">
        <v>92</v>
      </c>
      <c r="B129" s="4" t="s">
        <v>304</v>
      </c>
      <c r="C129" s="11">
        <v>474500</v>
      </c>
      <c r="D129" s="11">
        <v>377410</v>
      </c>
      <c r="E129" s="24"/>
      <c r="F129" s="24"/>
      <c r="G129" s="24"/>
      <c r="H129" s="36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 s="25" customFormat="1" ht="30" x14ac:dyDescent="0.2">
      <c r="A130" s="4" t="s">
        <v>305</v>
      </c>
      <c r="B130" s="4" t="s">
        <v>306</v>
      </c>
      <c r="C130" s="11">
        <v>0</v>
      </c>
      <c r="D130" s="11">
        <v>0</v>
      </c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1:18" s="25" customFormat="1" ht="30" x14ac:dyDescent="0.2">
      <c r="A131" s="4" t="s">
        <v>228</v>
      </c>
      <c r="B131" s="4" t="s">
        <v>229</v>
      </c>
      <c r="C131" s="11">
        <v>0</v>
      </c>
      <c r="D131" s="11">
        <v>427530</v>
      </c>
      <c r="G131" s="24"/>
      <c r="H131" s="36"/>
      <c r="I131" s="64"/>
      <c r="J131" s="24"/>
      <c r="L131" s="24"/>
      <c r="M131" s="24"/>
      <c r="N131" s="24"/>
      <c r="O131" s="24"/>
      <c r="P131" s="24"/>
      <c r="Q131" s="24"/>
      <c r="R131" s="24"/>
    </row>
    <row r="132" spans="1:18" s="25" customFormat="1" ht="30" x14ac:dyDescent="0.2">
      <c r="A132" s="4" t="s">
        <v>79</v>
      </c>
      <c r="B132" s="4" t="s">
        <v>78</v>
      </c>
      <c r="C132" s="11">
        <v>2800000</v>
      </c>
      <c r="D132" s="11">
        <v>4126342.52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1:18" s="25" customFormat="1" x14ac:dyDescent="0.2">
      <c r="A133" s="4" t="s">
        <v>307</v>
      </c>
      <c r="B133" s="4" t="s">
        <v>308</v>
      </c>
      <c r="C133" s="11">
        <v>0</v>
      </c>
      <c r="D133" s="11">
        <v>385000</v>
      </c>
      <c r="E133" s="24"/>
      <c r="F133" s="24"/>
      <c r="G133" s="24"/>
      <c r="H133" s="24"/>
      <c r="I133" s="6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 s="25" customFormat="1" x14ac:dyDescent="0.2">
      <c r="A134" s="4" t="s">
        <v>230</v>
      </c>
      <c r="B134" s="4" t="s">
        <v>231</v>
      </c>
      <c r="C134" s="11">
        <v>0</v>
      </c>
      <c r="D134" s="11">
        <v>90000</v>
      </c>
      <c r="E134" s="24"/>
      <c r="F134" s="24"/>
      <c r="G134" s="24"/>
      <c r="H134" s="24"/>
      <c r="I134" s="6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8" s="25" customFormat="1" x14ac:dyDescent="0.2">
      <c r="A135" s="4" t="s">
        <v>309</v>
      </c>
      <c r="B135" s="4" t="s">
        <v>310</v>
      </c>
      <c r="C135" s="11">
        <v>0</v>
      </c>
      <c r="D135" s="11">
        <v>0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1:18" s="25" customFormat="1" x14ac:dyDescent="0.2">
      <c r="A136" s="4" t="s">
        <v>311</v>
      </c>
      <c r="B136" s="4" t="s">
        <v>312</v>
      </c>
      <c r="C136" s="11">
        <v>0</v>
      </c>
      <c r="D136" s="11">
        <v>37500</v>
      </c>
      <c r="E136" s="24"/>
      <c r="F136" s="24"/>
      <c r="G136" s="24"/>
      <c r="H136" s="24"/>
      <c r="I136" s="6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 s="25" customFormat="1" x14ac:dyDescent="0.2">
      <c r="A137" s="4" t="s">
        <v>313</v>
      </c>
      <c r="B137" s="4" t="s">
        <v>314</v>
      </c>
      <c r="C137" s="11">
        <v>0</v>
      </c>
      <c r="D137" s="11">
        <v>0</v>
      </c>
      <c r="E137" s="24"/>
      <c r="F137" s="24"/>
      <c r="G137" s="24"/>
      <c r="H137" s="24"/>
      <c r="I137" s="24"/>
      <c r="J137" s="24"/>
      <c r="K137" s="24"/>
      <c r="L137" s="60"/>
      <c r="M137" s="24"/>
      <c r="N137" s="24"/>
      <c r="O137" s="24"/>
      <c r="P137" s="24"/>
      <c r="Q137" s="24"/>
      <c r="R137" s="24"/>
    </row>
    <row r="138" spans="1:18" s="25" customFormat="1" ht="30" x14ac:dyDescent="0.2">
      <c r="A138" s="4" t="s">
        <v>315</v>
      </c>
      <c r="B138" s="4" t="s">
        <v>316</v>
      </c>
      <c r="C138" s="11">
        <v>0</v>
      </c>
      <c r="D138" s="11">
        <v>0</v>
      </c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8" s="25" customFormat="1" x14ac:dyDescent="0.2">
      <c r="A139" s="4" t="s">
        <v>317</v>
      </c>
      <c r="B139" s="4" t="s">
        <v>318</v>
      </c>
      <c r="C139" s="11">
        <v>0</v>
      </c>
      <c r="D139" s="11">
        <v>1937800</v>
      </c>
      <c r="E139" s="24"/>
      <c r="F139" s="24"/>
      <c r="G139" s="24"/>
      <c r="H139" s="24"/>
      <c r="I139" s="6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1:18" s="22" customFormat="1" x14ac:dyDescent="0.2">
      <c r="A140" s="33">
        <v>2.4</v>
      </c>
      <c r="B140" s="34" t="s">
        <v>55</v>
      </c>
      <c r="C140" s="35">
        <f t="shared" ref="C140:Q140" si="5">+C141+C145+C146+C147+C148+C149+C150</f>
        <v>24466151788</v>
      </c>
      <c r="D140" s="35">
        <f>+D141+D145+D146+D147+D148+D149+D150+D144</f>
        <v>24466231455.110001</v>
      </c>
      <c r="E140" s="35">
        <f t="shared" ref="E140" si="6">+E141+E145+E146+E147+E148+E149+E150</f>
        <v>1895701686.4200001</v>
      </c>
      <c r="F140" s="35">
        <f t="shared" si="5"/>
        <v>1896073661.03</v>
      </c>
      <c r="G140" s="35">
        <f t="shared" si="5"/>
        <v>0</v>
      </c>
      <c r="H140" s="35">
        <f t="shared" si="5"/>
        <v>0</v>
      </c>
      <c r="I140" s="35">
        <f t="shared" si="5"/>
        <v>0</v>
      </c>
      <c r="J140" s="35">
        <f t="shared" si="5"/>
        <v>0</v>
      </c>
      <c r="K140" s="35">
        <f t="shared" si="5"/>
        <v>0</v>
      </c>
      <c r="L140" s="35">
        <f t="shared" si="5"/>
        <v>0</v>
      </c>
      <c r="M140" s="35">
        <f t="shared" si="5"/>
        <v>0</v>
      </c>
      <c r="N140" s="35">
        <f t="shared" si="5"/>
        <v>0</v>
      </c>
      <c r="O140" s="35">
        <f t="shared" si="5"/>
        <v>0</v>
      </c>
      <c r="P140" s="35">
        <f t="shared" si="5"/>
        <v>0</v>
      </c>
      <c r="Q140" s="35">
        <f t="shared" si="5"/>
        <v>0</v>
      </c>
      <c r="R140" s="30">
        <f>SUM(E140:F140)</f>
        <v>3791775347.4499998</v>
      </c>
    </row>
    <row r="141" spans="1:18" s="25" customFormat="1" ht="30" x14ac:dyDescent="0.2">
      <c r="A141" s="4" t="s">
        <v>56</v>
      </c>
      <c r="B141" s="4" t="s">
        <v>57</v>
      </c>
      <c r="C141" s="11">
        <f>SUM(C142:C143)</f>
        <v>24466151788</v>
      </c>
      <c r="D141" s="11">
        <f>SUM(D142:D143)</f>
        <v>24466151788</v>
      </c>
      <c r="E141" s="11">
        <f>E142+E143</f>
        <v>1895701686.4200001</v>
      </c>
      <c r="F141" s="11">
        <f>F142+F143</f>
        <v>1896073661.03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24"/>
    </row>
    <row r="142" spans="1:18" s="25" customFormat="1" x14ac:dyDescent="0.2">
      <c r="A142" s="4" t="s">
        <v>88</v>
      </c>
      <c r="B142" s="4" t="s">
        <v>89</v>
      </c>
      <c r="C142" s="11">
        <v>142143216</v>
      </c>
      <c r="D142" s="11">
        <v>142143216</v>
      </c>
      <c r="E142" s="24">
        <v>12878134.460000001</v>
      </c>
      <c r="F142" s="24">
        <v>12878134.460000001</v>
      </c>
      <c r="G142" s="24"/>
      <c r="H142" s="24"/>
      <c r="I142" s="64"/>
      <c r="J142" s="64"/>
      <c r="K142" s="24"/>
      <c r="L142" s="24"/>
      <c r="M142" s="24"/>
      <c r="N142" s="24"/>
      <c r="O142" s="24"/>
      <c r="P142" s="24"/>
      <c r="Q142" s="24"/>
      <c r="R142" s="24"/>
    </row>
    <row r="143" spans="1:18" s="25" customFormat="1" x14ac:dyDescent="0.2">
      <c r="A143" s="4" t="s">
        <v>58</v>
      </c>
      <c r="B143" s="4" t="s">
        <v>59</v>
      </c>
      <c r="C143" s="11">
        <v>24324008572</v>
      </c>
      <c r="D143" s="11">
        <v>24324008572</v>
      </c>
      <c r="E143" s="24">
        <v>1882823551.96</v>
      </c>
      <c r="F143" s="24">
        <v>1883195526.5699999</v>
      </c>
      <c r="G143" s="24"/>
      <c r="H143" s="24"/>
      <c r="I143" s="64"/>
      <c r="J143" s="64"/>
      <c r="K143" s="24"/>
      <c r="L143" s="24"/>
      <c r="M143" s="24"/>
      <c r="N143" s="24"/>
      <c r="O143" s="24"/>
      <c r="P143" s="24"/>
      <c r="Q143" s="24"/>
      <c r="R143" s="24"/>
    </row>
    <row r="144" spans="1:18" s="25" customFormat="1" ht="30" x14ac:dyDescent="0.2">
      <c r="A144" s="4" t="s">
        <v>368</v>
      </c>
      <c r="B144" s="4" t="s">
        <v>369</v>
      </c>
      <c r="C144" s="11"/>
      <c r="D144" s="64">
        <v>79667.11</v>
      </c>
      <c r="E144" s="24"/>
      <c r="F144" s="24"/>
      <c r="G144" s="24"/>
      <c r="H144" s="24"/>
      <c r="I144" s="64"/>
      <c r="J144" s="64"/>
      <c r="K144" s="24"/>
      <c r="L144" s="24"/>
      <c r="M144" s="24"/>
      <c r="N144" s="24"/>
      <c r="O144" s="24"/>
      <c r="P144" s="24"/>
      <c r="Q144" s="24"/>
      <c r="R144" s="24"/>
    </row>
    <row r="145" spans="1:18" s="25" customFormat="1" ht="30" x14ac:dyDescent="0.2">
      <c r="A145" s="4" t="s">
        <v>148</v>
      </c>
      <c r="B145" s="4" t="s">
        <v>154</v>
      </c>
      <c r="C145" s="11">
        <v>0</v>
      </c>
      <c r="D145" s="11"/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/>
      <c r="P145" s="11"/>
      <c r="Q145" s="11"/>
      <c r="R145" s="11">
        <f>SUM(F145:Q145)</f>
        <v>0</v>
      </c>
    </row>
    <row r="146" spans="1:18" s="25" customFormat="1" ht="30" x14ac:dyDescent="0.2">
      <c r="A146" s="4" t="s">
        <v>149</v>
      </c>
      <c r="B146" s="4" t="s">
        <v>155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/>
      <c r="P146" s="11"/>
      <c r="Q146" s="11"/>
      <c r="R146" s="11">
        <f>SUM(F146:Q146)</f>
        <v>0</v>
      </c>
    </row>
    <row r="147" spans="1:18" s="25" customFormat="1" ht="30" x14ac:dyDescent="0.2">
      <c r="A147" s="4" t="s">
        <v>150</v>
      </c>
      <c r="B147" s="4" t="s">
        <v>156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/>
      <c r="P147" s="11"/>
      <c r="Q147" s="11"/>
      <c r="R147" s="11">
        <f t="shared" ref="R147:R150" si="7">SUM(F147:Q147)</f>
        <v>0</v>
      </c>
    </row>
    <row r="148" spans="1:18" s="25" customFormat="1" ht="30" x14ac:dyDescent="0.2">
      <c r="A148" s="4" t="s">
        <v>151</v>
      </c>
      <c r="B148" s="4" t="s">
        <v>157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/>
      <c r="P148" s="11"/>
      <c r="Q148" s="11"/>
      <c r="R148" s="11">
        <f>SUM(F148:Q148)</f>
        <v>0</v>
      </c>
    </row>
    <row r="149" spans="1:18" s="25" customFormat="1" ht="30" x14ac:dyDescent="0.2">
      <c r="A149" s="4" t="s">
        <v>152</v>
      </c>
      <c r="B149" s="4" t="s">
        <v>158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/>
      <c r="P149" s="11"/>
      <c r="Q149" s="11"/>
      <c r="R149" s="11">
        <f t="shared" si="7"/>
        <v>0</v>
      </c>
    </row>
    <row r="150" spans="1:18" s="25" customFormat="1" ht="30" x14ac:dyDescent="0.2">
      <c r="A150" s="4" t="s">
        <v>153</v>
      </c>
      <c r="B150" s="4" t="s">
        <v>159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/>
      <c r="L150" s="11"/>
      <c r="M150" s="11"/>
      <c r="N150" s="11"/>
      <c r="O150" s="11"/>
      <c r="P150" s="11"/>
      <c r="Q150" s="11"/>
      <c r="R150" s="11">
        <f t="shared" si="7"/>
        <v>0</v>
      </c>
    </row>
    <row r="151" spans="1:18" s="22" customFormat="1" x14ac:dyDescent="0.2">
      <c r="A151" s="33">
        <v>2.5</v>
      </c>
      <c r="B151" s="34" t="s">
        <v>103</v>
      </c>
      <c r="C151" s="35">
        <f>SUM(C152:C158)</f>
        <v>0</v>
      </c>
      <c r="D151" s="35"/>
      <c r="E151" s="35">
        <f t="shared" ref="E151:F151" si="8">SUM(E152:E158)</f>
        <v>0</v>
      </c>
      <c r="F151" s="35">
        <f t="shared" si="8"/>
        <v>0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0">
        <f>SUM(E151:F151)</f>
        <v>0</v>
      </c>
    </row>
    <row r="152" spans="1:18" s="25" customFormat="1" ht="30" x14ac:dyDescent="0.2">
      <c r="A152" s="4" t="s">
        <v>104</v>
      </c>
      <c r="B152" s="4" t="s">
        <v>111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/>
      <c r="P152" s="11"/>
      <c r="Q152" s="11"/>
      <c r="R152" s="11">
        <f>SUM(F152:Q152)</f>
        <v>0</v>
      </c>
    </row>
    <row r="153" spans="1:18" s="25" customFormat="1" ht="30" x14ac:dyDescent="0.2">
      <c r="A153" s="4" t="s">
        <v>105</v>
      </c>
      <c r="B153" s="4" t="s">
        <v>112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/>
      <c r="P153" s="11"/>
      <c r="Q153" s="11"/>
      <c r="R153" s="11">
        <f t="shared" ref="R153:R158" si="9">SUM(F153:Q153)</f>
        <v>0</v>
      </c>
    </row>
    <row r="154" spans="1:18" s="25" customFormat="1" ht="30" x14ac:dyDescent="0.2">
      <c r="A154" s="4" t="s">
        <v>106</v>
      </c>
      <c r="B154" s="4" t="s">
        <v>113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/>
      <c r="P154" s="11"/>
      <c r="Q154" s="11"/>
      <c r="R154" s="11">
        <f t="shared" si="9"/>
        <v>0</v>
      </c>
    </row>
    <row r="155" spans="1:18" s="25" customFormat="1" ht="30" x14ac:dyDescent="0.2">
      <c r="A155" s="4" t="s">
        <v>107</v>
      </c>
      <c r="B155" s="4" t="s">
        <v>114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/>
      <c r="P155" s="11"/>
      <c r="Q155" s="11"/>
      <c r="R155" s="11">
        <f t="shared" si="9"/>
        <v>0</v>
      </c>
    </row>
    <row r="156" spans="1:18" s="25" customFormat="1" ht="30" x14ac:dyDescent="0.2">
      <c r="A156" s="4" t="s">
        <v>108</v>
      </c>
      <c r="B156" s="4" t="s">
        <v>115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/>
      <c r="P156" s="11"/>
      <c r="Q156" s="11"/>
      <c r="R156" s="11">
        <f t="shared" si="9"/>
        <v>0</v>
      </c>
    </row>
    <row r="157" spans="1:18" s="25" customFormat="1" ht="30" x14ac:dyDescent="0.2">
      <c r="A157" s="4" t="s">
        <v>109</v>
      </c>
      <c r="B157" s="4" t="s">
        <v>116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/>
      <c r="Q157" s="11"/>
      <c r="R157" s="11">
        <f t="shared" si="9"/>
        <v>0</v>
      </c>
    </row>
    <row r="158" spans="1:18" s="25" customFormat="1" ht="30" x14ac:dyDescent="0.2">
      <c r="A158" s="4" t="s">
        <v>110</v>
      </c>
      <c r="B158" s="4" t="s">
        <v>117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/>
      <c r="P158" s="11"/>
      <c r="Q158" s="11"/>
      <c r="R158" s="11">
        <f t="shared" si="9"/>
        <v>0</v>
      </c>
    </row>
    <row r="159" spans="1:18" s="22" customFormat="1" ht="30" x14ac:dyDescent="0.2">
      <c r="A159" s="33">
        <v>2.6</v>
      </c>
      <c r="B159" s="34" t="s">
        <v>94</v>
      </c>
      <c r="C159" s="35">
        <f>+C160+C168+C171+C173+C182+C184+C185+C187</f>
        <v>1900000</v>
      </c>
      <c r="D159" s="35">
        <f>+D160+D168+D171+D173+D182+D184+D185+D187</f>
        <v>3852203.48</v>
      </c>
      <c r="E159" s="35">
        <f t="shared" ref="E159" si="10">+E160+E168+E171+E173+E182+E184+E185+E187</f>
        <v>0</v>
      </c>
      <c r="F159" s="35">
        <f t="shared" ref="F159:H159" si="11">+F160+F168+F171+F173+F182+F184+F185+F187</f>
        <v>0</v>
      </c>
      <c r="G159" s="35">
        <f t="shared" si="11"/>
        <v>0</v>
      </c>
      <c r="H159" s="35">
        <f t="shared" si="11"/>
        <v>0</v>
      </c>
      <c r="I159" s="35">
        <f>+I160+I168+I171+I173+I182+I184+I185+I187+I165</f>
        <v>0</v>
      </c>
      <c r="J159" s="35">
        <f>+J160+J168+J171+J173+J182+J184+J185+J187+J165</f>
        <v>0</v>
      </c>
      <c r="K159" s="35">
        <f>+K160+K168+K171+K173+K182+K184+K185+K187+K165</f>
        <v>0</v>
      </c>
      <c r="L159" s="35">
        <f>+L160+L171+L173+L182+L184+L185+L187+L165</f>
        <v>0</v>
      </c>
      <c r="M159" s="35">
        <f>+M160+N168+M171+M173+M182+M184+M185+M187+M165+M168</f>
        <v>0</v>
      </c>
      <c r="N159" s="35">
        <f>N160+N169+N173+N186</f>
        <v>0</v>
      </c>
      <c r="O159" s="35">
        <f>O160+O169+O173+O186</f>
        <v>0</v>
      </c>
      <c r="P159" s="35">
        <f>P160+P169+P173+P186+P182</f>
        <v>0</v>
      </c>
      <c r="Q159" s="35">
        <f>Q160+Q169+Q173+Q186+Q182+Q178</f>
        <v>0</v>
      </c>
      <c r="R159" s="30">
        <f>SUM(E159:F159)</f>
        <v>0</v>
      </c>
    </row>
    <row r="160" spans="1:18" s="25" customFormat="1" x14ac:dyDescent="0.2">
      <c r="A160" s="4" t="s">
        <v>95</v>
      </c>
      <c r="B160" s="4" t="s">
        <v>96</v>
      </c>
      <c r="C160" s="11">
        <f>+C161</f>
        <v>1100000</v>
      </c>
      <c r="D160" s="11">
        <f>+D161+D163</f>
        <v>1643000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24"/>
    </row>
    <row r="161" spans="1:18" s="25" customFormat="1" ht="30" x14ac:dyDescent="0.25">
      <c r="A161" s="4" t="s">
        <v>97</v>
      </c>
      <c r="B161" s="4" t="s">
        <v>98</v>
      </c>
      <c r="C161" s="61">
        <v>1100000</v>
      </c>
      <c r="D161" s="61">
        <v>1410000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24"/>
    </row>
    <row r="162" spans="1:18" s="25" customFormat="1" ht="30" x14ac:dyDescent="0.25">
      <c r="A162" s="4" t="s">
        <v>319</v>
      </c>
      <c r="B162" s="4" t="s">
        <v>320</v>
      </c>
      <c r="C162" s="61">
        <v>0</v>
      </c>
      <c r="D162" s="61">
        <v>0</v>
      </c>
      <c r="E162" s="11"/>
      <c r="F162" s="11"/>
      <c r="G162" s="11"/>
      <c r="H162" s="11"/>
      <c r="I162" s="64"/>
      <c r="J162" s="11"/>
      <c r="K162" s="11"/>
      <c r="L162" s="11"/>
      <c r="M162" s="11"/>
      <c r="N162" s="11"/>
      <c r="O162" s="11"/>
      <c r="P162" s="11"/>
      <c r="Q162" s="11"/>
      <c r="R162" s="24"/>
    </row>
    <row r="163" spans="1:18" s="25" customFormat="1" x14ac:dyDescent="0.25">
      <c r="A163" s="4" t="s">
        <v>321</v>
      </c>
      <c r="B163" s="4" t="s">
        <v>322</v>
      </c>
      <c r="C163" s="61"/>
      <c r="D163" s="61">
        <v>233000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24"/>
    </row>
    <row r="164" spans="1:18" s="25" customFormat="1" ht="30" x14ac:dyDescent="0.25">
      <c r="A164" s="4" t="s">
        <v>323</v>
      </c>
      <c r="B164" s="4" t="s">
        <v>324</v>
      </c>
      <c r="C164" s="61">
        <v>0</v>
      </c>
      <c r="D164" s="61">
        <v>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24"/>
    </row>
    <row r="165" spans="1:18" s="25" customFormat="1" ht="30" x14ac:dyDescent="0.25">
      <c r="A165" s="4" t="s">
        <v>160</v>
      </c>
      <c r="B165" s="4" t="s">
        <v>161</v>
      </c>
      <c r="C165" s="61">
        <v>0</v>
      </c>
      <c r="D165" s="61">
        <v>0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s="25" customFormat="1" x14ac:dyDescent="0.25">
      <c r="A166" s="4" t="s">
        <v>325</v>
      </c>
      <c r="B166" s="4" t="s">
        <v>326</v>
      </c>
      <c r="C166" s="61"/>
      <c r="D166" s="61"/>
      <c r="E166" s="11"/>
      <c r="F166" s="11"/>
      <c r="G166" s="11"/>
      <c r="H166" s="11"/>
      <c r="I166" s="64"/>
      <c r="J166" s="64"/>
      <c r="K166" s="11"/>
      <c r="L166" s="11"/>
      <c r="M166" s="11"/>
      <c r="N166" s="11"/>
      <c r="O166" s="11"/>
      <c r="P166" s="11"/>
      <c r="Q166" s="11"/>
      <c r="R166" s="11"/>
    </row>
    <row r="167" spans="1:18" s="25" customFormat="1" x14ac:dyDescent="0.25">
      <c r="A167" s="4" t="s">
        <v>376</v>
      </c>
      <c r="B167" s="4" t="s">
        <v>377</v>
      </c>
      <c r="C167" s="61"/>
      <c r="D167" s="61"/>
      <c r="E167" s="11"/>
      <c r="F167" s="11"/>
      <c r="G167" s="11"/>
      <c r="H167" s="11"/>
      <c r="I167" s="64"/>
      <c r="J167" s="64"/>
      <c r="K167" s="11"/>
      <c r="L167" s="11"/>
      <c r="M167" s="11"/>
      <c r="N167" s="11"/>
      <c r="O167" s="11"/>
      <c r="P167" s="11"/>
      <c r="Q167" s="11"/>
      <c r="R167" s="11"/>
    </row>
    <row r="168" spans="1:18" s="25" customFormat="1" ht="30" x14ac:dyDescent="0.25">
      <c r="A168" s="4" t="s">
        <v>99</v>
      </c>
      <c r="B168" s="4" t="s">
        <v>100</v>
      </c>
      <c r="C168" s="61">
        <f t="shared" ref="C168" si="12">+C169</f>
        <v>800000</v>
      </c>
      <c r="D168" s="61">
        <f>+D169+D170</f>
        <v>2100803.48</v>
      </c>
      <c r="E168" s="11"/>
      <c r="F168" s="11"/>
      <c r="G168" s="11"/>
      <c r="H168" s="11"/>
      <c r="I168" s="11"/>
      <c r="J168" s="11"/>
      <c r="K168" s="11"/>
      <c r="M168" s="11"/>
      <c r="N168" s="11"/>
      <c r="O168" s="11"/>
      <c r="P168" s="11"/>
      <c r="Q168" s="11"/>
      <c r="R168" s="24"/>
    </row>
    <row r="169" spans="1:18" s="25" customFormat="1" x14ac:dyDescent="0.25">
      <c r="A169" s="4" t="s">
        <v>101</v>
      </c>
      <c r="B169" s="4" t="s">
        <v>102</v>
      </c>
      <c r="C169" s="61">
        <v>800000</v>
      </c>
      <c r="D169" s="61">
        <v>1936943.48</v>
      </c>
      <c r="E169" s="11"/>
      <c r="F169" s="11"/>
      <c r="G169" s="11"/>
      <c r="H169" s="11"/>
      <c r="I169" s="11"/>
      <c r="J169" s="11"/>
      <c r="K169" s="11"/>
      <c r="M169" s="11"/>
      <c r="N169" s="11"/>
      <c r="O169" s="11"/>
      <c r="P169" s="11"/>
      <c r="Q169" s="11"/>
      <c r="R169" s="24"/>
    </row>
    <row r="170" spans="1:18" s="25" customFormat="1" x14ac:dyDescent="0.25">
      <c r="A170" s="4" t="s">
        <v>327</v>
      </c>
      <c r="B170" s="4" t="s">
        <v>328</v>
      </c>
      <c r="C170" s="61">
        <v>0</v>
      </c>
      <c r="D170" s="61">
        <v>163860</v>
      </c>
      <c r="E170" s="11"/>
      <c r="F170" s="11"/>
      <c r="G170" s="11"/>
      <c r="H170" s="11"/>
      <c r="I170" s="11"/>
      <c r="J170" s="11"/>
      <c r="K170" s="11"/>
      <c r="M170" s="11"/>
      <c r="N170" s="11"/>
      <c r="O170" s="11"/>
      <c r="P170" s="11"/>
      <c r="Q170" s="11"/>
      <c r="R170" s="24"/>
    </row>
    <row r="171" spans="1:18" s="25" customFormat="1" ht="30" x14ac:dyDescent="0.25">
      <c r="A171" s="4" t="s">
        <v>162</v>
      </c>
      <c r="B171" s="4" t="s">
        <v>168</v>
      </c>
      <c r="C171" s="61">
        <v>0</v>
      </c>
      <c r="D171" s="61">
        <v>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s="25" customFormat="1" x14ac:dyDescent="0.25">
      <c r="A172" s="4" t="s">
        <v>329</v>
      </c>
      <c r="B172" s="4" t="s">
        <v>330</v>
      </c>
      <c r="C172" s="61"/>
      <c r="D172" s="6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s="25" customFormat="1" ht="30" x14ac:dyDescent="0.25">
      <c r="A173" s="4" t="s">
        <v>163</v>
      </c>
      <c r="B173" s="4" t="s">
        <v>169</v>
      </c>
      <c r="C173" s="61">
        <v>0</v>
      </c>
      <c r="D173" s="61">
        <f>D177+D180</f>
        <v>108400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s="25" customFormat="1" x14ac:dyDescent="0.25">
      <c r="A174" s="4" t="s">
        <v>378</v>
      </c>
      <c r="B174" s="4" t="s">
        <v>380</v>
      </c>
      <c r="C174" s="61"/>
      <c r="D174" s="6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s="25" customFormat="1" ht="30" x14ac:dyDescent="0.25">
      <c r="A175" s="4" t="s">
        <v>379</v>
      </c>
      <c r="B175" s="4" t="s">
        <v>381</v>
      </c>
      <c r="C175" s="61"/>
      <c r="D175" s="6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s="25" customFormat="1" x14ac:dyDescent="0.25">
      <c r="A176" s="4" t="s">
        <v>331</v>
      </c>
      <c r="B176" s="4" t="s">
        <v>332</v>
      </c>
      <c r="C176" s="61">
        <v>0</v>
      </c>
      <c r="D176" s="61">
        <v>0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s="25" customFormat="1" x14ac:dyDescent="0.25">
      <c r="A177" s="4" t="s">
        <v>333</v>
      </c>
      <c r="B177" s="4" t="s">
        <v>334</v>
      </c>
      <c r="C177" s="61">
        <v>0</v>
      </c>
      <c r="D177" s="61">
        <v>28000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s="25" customFormat="1" ht="30" x14ac:dyDescent="0.25">
      <c r="A178" s="4" t="s">
        <v>335</v>
      </c>
      <c r="B178" s="4" t="s">
        <v>336</v>
      </c>
      <c r="C178" s="61">
        <v>0</v>
      </c>
      <c r="D178" s="61">
        <v>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s="25" customFormat="1" x14ac:dyDescent="0.25">
      <c r="A179" s="4" t="s">
        <v>337</v>
      </c>
      <c r="B179" s="4" t="s">
        <v>338</v>
      </c>
      <c r="C179" s="61"/>
      <c r="D179" s="6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s="25" customFormat="1" x14ac:dyDescent="0.25">
      <c r="A180" s="4" t="s">
        <v>406</v>
      </c>
      <c r="B180" s="4" t="s">
        <v>407</v>
      </c>
      <c r="C180" s="61"/>
      <c r="D180" s="61">
        <v>80400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s="25" customFormat="1" x14ac:dyDescent="0.25">
      <c r="A181" s="4" t="s">
        <v>352</v>
      </c>
      <c r="B181" s="4" t="s">
        <v>353</v>
      </c>
      <c r="C181" s="61"/>
      <c r="D181" s="6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s="25" customFormat="1" x14ac:dyDescent="0.25">
      <c r="A182" s="4" t="s">
        <v>164</v>
      </c>
      <c r="B182" s="4" t="s">
        <v>170</v>
      </c>
      <c r="C182" s="61">
        <v>0</v>
      </c>
      <c r="D182" s="61">
        <v>0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s="25" customFormat="1" x14ac:dyDescent="0.25">
      <c r="A183" s="4" t="s">
        <v>354</v>
      </c>
      <c r="B183" s="4" t="s">
        <v>355</v>
      </c>
      <c r="C183" s="61"/>
      <c r="D183" s="6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s="25" customFormat="1" x14ac:dyDescent="0.25">
      <c r="A184" s="4" t="s">
        <v>165</v>
      </c>
      <c r="B184" s="4" t="s">
        <v>171</v>
      </c>
      <c r="C184" s="61">
        <v>0</v>
      </c>
      <c r="D184" s="61">
        <v>0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s="25" customFormat="1" x14ac:dyDescent="0.25">
      <c r="A185" s="4" t="s">
        <v>166</v>
      </c>
      <c r="B185" s="4" t="s">
        <v>172</v>
      </c>
      <c r="C185" s="61">
        <v>0</v>
      </c>
      <c r="D185" s="61">
        <v>0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s="25" customFormat="1" x14ac:dyDescent="0.25">
      <c r="A186" s="4" t="s">
        <v>339</v>
      </c>
      <c r="B186" s="4" t="s">
        <v>340</v>
      </c>
      <c r="C186" s="61"/>
      <c r="D186" s="6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s="25" customFormat="1" ht="30" x14ac:dyDescent="0.25">
      <c r="A187" s="4" t="s">
        <v>167</v>
      </c>
      <c r="B187" s="4" t="s">
        <v>173</v>
      </c>
      <c r="C187" s="61">
        <v>0</v>
      </c>
      <c r="D187" s="61">
        <v>0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s="22" customFormat="1" x14ac:dyDescent="0.2">
      <c r="A188" s="33">
        <v>2.7</v>
      </c>
      <c r="B188" s="34" t="s">
        <v>174</v>
      </c>
      <c r="C188" s="35">
        <f>SUM(C189:C193)</f>
        <v>0</v>
      </c>
      <c r="D188" s="35">
        <f>D189</f>
        <v>0</v>
      </c>
      <c r="E188" s="35">
        <f>SUM(E189:E193)</f>
        <v>0</v>
      </c>
      <c r="F188" s="35">
        <f>SUM(F189:F193)</f>
        <v>0</v>
      </c>
      <c r="G188" s="35">
        <f t="shared" ref="G188:Q188" si="13">SUM(G189:G193)</f>
        <v>0</v>
      </c>
      <c r="H188" s="35">
        <f t="shared" si="13"/>
        <v>0</v>
      </c>
      <c r="I188" s="35">
        <f t="shared" si="13"/>
        <v>0</v>
      </c>
      <c r="J188" s="35">
        <f t="shared" si="13"/>
        <v>0</v>
      </c>
      <c r="K188" s="35">
        <f t="shared" si="13"/>
        <v>0</v>
      </c>
      <c r="L188" s="35">
        <f t="shared" si="13"/>
        <v>0</v>
      </c>
      <c r="M188" s="35">
        <f t="shared" si="13"/>
        <v>0</v>
      </c>
      <c r="N188" s="35">
        <f t="shared" si="13"/>
        <v>0</v>
      </c>
      <c r="O188" s="35">
        <f t="shared" si="13"/>
        <v>0</v>
      </c>
      <c r="P188" s="35">
        <f t="shared" si="13"/>
        <v>0</v>
      </c>
      <c r="Q188" s="35">
        <f t="shared" si="13"/>
        <v>0</v>
      </c>
      <c r="R188" s="30">
        <f>SUM(E188:F188)</f>
        <v>0</v>
      </c>
    </row>
    <row r="189" spans="1:18" s="25" customFormat="1" x14ac:dyDescent="0.2">
      <c r="A189" s="4" t="s">
        <v>176</v>
      </c>
      <c r="B189" s="4" t="s">
        <v>175</v>
      </c>
      <c r="C189" s="41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/>
      <c r="P189" s="41"/>
      <c r="Q189" s="41"/>
      <c r="R189" s="41">
        <f>SUM(F189:Q189)</f>
        <v>0</v>
      </c>
    </row>
    <row r="190" spans="1:18" s="25" customFormat="1" x14ac:dyDescent="0.2">
      <c r="A190" s="4" t="s">
        <v>341</v>
      </c>
      <c r="B190" s="4" t="s">
        <v>342</v>
      </c>
      <c r="C190" s="41">
        <v>0</v>
      </c>
      <c r="D190" s="41">
        <v>0</v>
      </c>
      <c r="E190" s="41"/>
      <c r="F190" s="41"/>
      <c r="G190" s="41"/>
      <c r="H190" s="41"/>
      <c r="I190" s="41"/>
      <c r="J190" s="41"/>
      <c r="K190" s="41"/>
      <c r="L190" s="41"/>
      <c r="M190" s="41"/>
      <c r="N190" s="41">
        <v>0</v>
      </c>
      <c r="O190" s="41"/>
      <c r="P190" s="41"/>
      <c r="Q190" s="41"/>
      <c r="R190" s="41"/>
    </row>
    <row r="191" spans="1:18" s="25" customFormat="1" x14ac:dyDescent="0.2">
      <c r="A191" s="4" t="s">
        <v>177</v>
      </c>
      <c r="B191" s="4" t="s">
        <v>180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/>
      <c r="P191" s="41"/>
      <c r="Q191" s="41"/>
      <c r="R191" s="41">
        <f t="shared" ref="R191:R193" si="14">SUM(F191:Q191)</f>
        <v>0</v>
      </c>
    </row>
    <row r="192" spans="1:18" s="25" customFormat="1" ht="30" x14ac:dyDescent="0.2">
      <c r="A192" s="4" t="s">
        <v>178</v>
      </c>
      <c r="B192" s="4" t="s">
        <v>181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/>
      <c r="P192" s="41"/>
      <c r="Q192" s="41"/>
      <c r="R192" s="41">
        <f t="shared" si="14"/>
        <v>0</v>
      </c>
    </row>
    <row r="193" spans="1:18" s="25" customFormat="1" ht="45" x14ac:dyDescent="0.2">
      <c r="A193" s="68" t="s">
        <v>179</v>
      </c>
      <c r="B193" s="68" t="s">
        <v>182</v>
      </c>
      <c r="C193" s="41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/>
      <c r="P193" s="41"/>
      <c r="Q193" s="41"/>
      <c r="R193" s="41">
        <f t="shared" si="14"/>
        <v>0</v>
      </c>
    </row>
    <row r="194" spans="1:18" s="22" customFormat="1" ht="30" x14ac:dyDescent="0.2">
      <c r="A194" s="33">
        <v>2.8</v>
      </c>
      <c r="B194" s="34" t="s">
        <v>183</v>
      </c>
      <c r="C194" s="35">
        <f>SUM(C195:C196)</f>
        <v>0</v>
      </c>
      <c r="D194" s="35">
        <f>SUM(D195:D196)</f>
        <v>0</v>
      </c>
      <c r="E194" s="35">
        <f t="shared" ref="E194" si="15">SUM(E195:E196)</f>
        <v>0</v>
      </c>
      <c r="F194" s="35">
        <f t="shared" ref="F194:Q194" si="16">SUM(F195:F196)</f>
        <v>0</v>
      </c>
      <c r="G194" s="35">
        <f t="shared" si="16"/>
        <v>0</v>
      </c>
      <c r="H194" s="35">
        <f t="shared" si="16"/>
        <v>0</v>
      </c>
      <c r="I194" s="35">
        <f t="shared" si="16"/>
        <v>0</v>
      </c>
      <c r="J194" s="35">
        <f t="shared" si="16"/>
        <v>0</v>
      </c>
      <c r="K194" s="35">
        <f t="shared" si="16"/>
        <v>0</v>
      </c>
      <c r="L194" s="35">
        <f t="shared" si="16"/>
        <v>0</v>
      </c>
      <c r="M194" s="35">
        <f t="shared" si="16"/>
        <v>0</v>
      </c>
      <c r="N194" s="35">
        <f t="shared" si="16"/>
        <v>0</v>
      </c>
      <c r="O194" s="35">
        <f t="shared" si="16"/>
        <v>0</v>
      </c>
      <c r="P194" s="35">
        <f t="shared" si="16"/>
        <v>0</v>
      </c>
      <c r="Q194" s="35">
        <f t="shared" si="16"/>
        <v>0</v>
      </c>
      <c r="R194" s="30">
        <f>SUM(E194:F194)</f>
        <v>0</v>
      </c>
    </row>
    <row r="195" spans="1:18" s="25" customFormat="1" x14ac:dyDescent="0.2">
      <c r="A195" s="4" t="s">
        <v>188</v>
      </c>
      <c r="B195" s="4" t="s">
        <v>189</v>
      </c>
      <c r="C195" s="41">
        <v>0</v>
      </c>
      <c r="D195" s="41"/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f>SUM(F195:Q195)</f>
        <v>0</v>
      </c>
    </row>
    <row r="196" spans="1:18" s="25" customFormat="1" ht="30" x14ac:dyDescent="0.2">
      <c r="A196" s="4" t="s">
        <v>190</v>
      </c>
      <c r="B196" s="4" t="s">
        <v>191</v>
      </c>
      <c r="C196" s="41">
        <v>0</v>
      </c>
      <c r="D196" s="41"/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f>SUM(F196:Q196)</f>
        <v>0</v>
      </c>
    </row>
    <row r="197" spans="1:18" s="22" customFormat="1" x14ac:dyDescent="0.2">
      <c r="A197" s="33">
        <v>2.9</v>
      </c>
      <c r="B197" s="34" t="s">
        <v>187</v>
      </c>
      <c r="C197" s="35">
        <f>SUM(C198:C200)</f>
        <v>0</v>
      </c>
      <c r="D197" s="35"/>
      <c r="E197" s="35">
        <f t="shared" ref="E197" si="17">SUM(E198:E200)</f>
        <v>0</v>
      </c>
      <c r="F197" s="35">
        <f t="shared" ref="F197" si="18">SUM(F198:F200)</f>
        <v>0</v>
      </c>
      <c r="G197" s="35">
        <f t="shared" ref="G197:Q197" si="19">SUM(G198:G200)</f>
        <v>0</v>
      </c>
      <c r="H197" s="35">
        <f t="shared" si="19"/>
        <v>0</v>
      </c>
      <c r="I197" s="35">
        <f t="shared" si="19"/>
        <v>0</v>
      </c>
      <c r="J197" s="35">
        <f t="shared" si="19"/>
        <v>0</v>
      </c>
      <c r="K197" s="35">
        <f t="shared" si="19"/>
        <v>0</v>
      </c>
      <c r="L197" s="35">
        <f t="shared" si="19"/>
        <v>0</v>
      </c>
      <c r="M197" s="35">
        <f t="shared" si="19"/>
        <v>0</v>
      </c>
      <c r="N197" s="35">
        <f t="shared" si="19"/>
        <v>0</v>
      </c>
      <c r="O197" s="35">
        <f t="shared" si="19"/>
        <v>0</v>
      </c>
      <c r="P197" s="35">
        <f t="shared" si="19"/>
        <v>0</v>
      </c>
      <c r="Q197" s="35">
        <f t="shared" si="19"/>
        <v>0</v>
      </c>
      <c r="R197" s="30">
        <f>SUM(E197:F197)</f>
        <v>0</v>
      </c>
    </row>
    <row r="198" spans="1:18" s="25" customFormat="1" ht="30" x14ac:dyDescent="0.2">
      <c r="A198" s="4" t="s">
        <v>184</v>
      </c>
      <c r="B198" s="4" t="s">
        <v>192</v>
      </c>
      <c r="C198" s="41">
        <v>0</v>
      </c>
      <c r="D198" s="41"/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/>
      <c r="P198" s="41"/>
      <c r="Q198" s="41"/>
      <c r="R198" s="41">
        <f>SUM(F198:Q198)</f>
        <v>0</v>
      </c>
    </row>
    <row r="199" spans="1:18" s="25" customFormat="1" ht="30" x14ac:dyDescent="0.2">
      <c r="A199" s="4" t="s">
        <v>185</v>
      </c>
      <c r="B199" s="4" t="s">
        <v>193</v>
      </c>
      <c r="C199" s="41">
        <v>0</v>
      </c>
      <c r="D199" s="41"/>
      <c r="E199" s="41">
        <v>0</v>
      </c>
      <c r="F199" s="41">
        <v>0</v>
      </c>
      <c r="G199" s="41">
        <v>0</v>
      </c>
      <c r="H199" s="41">
        <v>0</v>
      </c>
      <c r="I199" s="41"/>
      <c r="J199" s="41"/>
      <c r="K199" s="41"/>
      <c r="L199" s="41"/>
      <c r="M199" s="41"/>
      <c r="N199" s="41"/>
      <c r="O199" s="41"/>
      <c r="P199" s="41"/>
      <c r="Q199" s="41"/>
      <c r="R199" s="41">
        <f>SUM(F199:Q199)</f>
        <v>0</v>
      </c>
    </row>
    <row r="200" spans="1:18" s="25" customFormat="1" ht="30" x14ac:dyDescent="0.25">
      <c r="A200" s="4" t="s">
        <v>186</v>
      </c>
      <c r="B200" s="4" t="s">
        <v>194</v>
      </c>
      <c r="C200" s="49"/>
      <c r="D200" s="41"/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/>
      <c r="P200" s="41"/>
      <c r="Q200" s="41"/>
      <c r="R200" s="41">
        <f>SUM(F200:Q200)</f>
        <v>0</v>
      </c>
    </row>
    <row r="201" spans="1:18" s="25" customFormat="1" x14ac:dyDescent="0.2">
      <c r="A201" s="4"/>
      <c r="B201" s="4"/>
      <c r="C201" s="41"/>
      <c r="D201" s="41"/>
      <c r="E201" s="41"/>
      <c r="F201" s="41"/>
      <c r="G201" s="41"/>
      <c r="H201" s="41"/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/>
      <c r="P201" s="41"/>
      <c r="Q201" s="41"/>
      <c r="R201" s="24"/>
    </row>
    <row r="202" spans="1:18" s="25" customFormat="1" x14ac:dyDescent="0.2">
      <c r="A202" s="4"/>
      <c r="B202" s="4"/>
      <c r="C202" s="41"/>
      <c r="D202" s="41"/>
      <c r="E202" s="41"/>
      <c r="F202" s="41"/>
      <c r="G202" s="41"/>
      <c r="H202" s="41"/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/>
      <c r="P202" s="41"/>
      <c r="Q202" s="41"/>
      <c r="R202" s="24"/>
    </row>
    <row r="203" spans="1:18" s="22" customFormat="1" x14ac:dyDescent="0.2">
      <c r="A203" s="12">
        <v>4</v>
      </c>
      <c r="B203" s="13" t="s">
        <v>201</v>
      </c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37"/>
    </row>
    <row r="204" spans="1:18" s="22" customFormat="1" ht="30" x14ac:dyDescent="0.2">
      <c r="A204" s="33">
        <v>4.0999999999999996</v>
      </c>
      <c r="B204" s="34" t="s">
        <v>200</v>
      </c>
      <c r="C204" s="35">
        <f>SUM(C205:C206)</f>
        <v>0</v>
      </c>
      <c r="D204" s="35"/>
      <c r="E204" s="35">
        <f t="shared" ref="E204" si="20">SUM(E205:E206)</f>
        <v>0</v>
      </c>
      <c r="F204" s="35">
        <f t="shared" ref="F204" si="21">SUM(F205:F206)</f>
        <v>0</v>
      </c>
      <c r="G204" s="35">
        <f t="shared" ref="G204:Q204" si="22">SUM(G205:G206)</f>
        <v>0</v>
      </c>
      <c r="H204" s="35">
        <f t="shared" si="22"/>
        <v>0</v>
      </c>
      <c r="I204" s="35">
        <f t="shared" si="22"/>
        <v>0</v>
      </c>
      <c r="J204" s="35">
        <f t="shared" si="22"/>
        <v>0</v>
      </c>
      <c r="K204" s="35">
        <f t="shared" si="22"/>
        <v>0</v>
      </c>
      <c r="L204" s="35">
        <f t="shared" si="22"/>
        <v>0</v>
      </c>
      <c r="M204" s="35">
        <f t="shared" si="22"/>
        <v>0</v>
      </c>
      <c r="N204" s="35">
        <f t="shared" si="22"/>
        <v>0</v>
      </c>
      <c r="O204" s="35">
        <f t="shared" si="22"/>
        <v>0</v>
      </c>
      <c r="P204" s="35">
        <f t="shared" si="22"/>
        <v>0</v>
      </c>
      <c r="Q204" s="35">
        <f t="shared" si="22"/>
        <v>0</v>
      </c>
      <c r="R204" s="30">
        <f>SUM(E204:F204)</f>
        <v>0</v>
      </c>
    </row>
    <row r="205" spans="1:18" s="25" customFormat="1" ht="30" x14ac:dyDescent="0.2">
      <c r="A205" s="4" t="s">
        <v>197</v>
      </c>
      <c r="B205" s="4" t="s">
        <v>196</v>
      </c>
      <c r="C205" s="41">
        <v>0</v>
      </c>
      <c r="D205" s="41"/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/>
      <c r="O205" s="41"/>
      <c r="P205" s="41"/>
      <c r="Q205" s="41"/>
      <c r="R205" s="41">
        <f t="shared" ref="R205:R212" si="23">SUM(F205:K205)</f>
        <v>0</v>
      </c>
    </row>
    <row r="206" spans="1:18" s="25" customFormat="1" ht="30" x14ac:dyDescent="0.2">
      <c r="A206" s="4" t="s">
        <v>195</v>
      </c>
      <c r="B206" s="4" t="s">
        <v>198</v>
      </c>
      <c r="C206" s="41">
        <v>0</v>
      </c>
      <c r="D206" s="41"/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/>
      <c r="O206" s="41"/>
      <c r="P206" s="41"/>
      <c r="Q206" s="41"/>
      <c r="R206" s="41">
        <f t="shared" si="23"/>
        <v>0</v>
      </c>
    </row>
    <row r="207" spans="1:18" s="22" customFormat="1" x14ac:dyDescent="0.2">
      <c r="A207" s="33">
        <v>4.2</v>
      </c>
      <c r="B207" s="34" t="s">
        <v>199</v>
      </c>
      <c r="C207" s="35">
        <f>SUM(C208:C209)</f>
        <v>0</v>
      </c>
      <c r="D207" s="35"/>
      <c r="E207" s="35">
        <f t="shared" ref="E207" si="24">SUM(E208:E209)</f>
        <v>0</v>
      </c>
      <c r="F207" s="35">
        <f t="shared" ref="F207:N207" si="25">SUM(F208:F209)</f>
        <v>0</v>
      </c>
      <c r="G207" s="35">
        <f t="shared" si="25"/>
        <v>0</v>
      </c>
      <c r="H207" s="35">
        <f t="shared" si="25"/>
        <v>0</v>
      </c>
      <c r="I207" s="35">
        <f t="shared" si="25"/>
        <v>0</v>
      </c>
      <c r="J207" s="35">
        <f t="shared" si="25"/>
        <v>0</v>
      </c>
      <c r="K207" s="35">
        <f t="shared" si="25"/>
        <v>0</v>
      </c>
      <c r="L207" s="35">
        <f t="shared" si="25"/>
        <v>0</v>
      </c>
      <c r="M207" s="35">
        <f t="shared" si="25"/>
        <v>0</v>
      </c>
      <c r="N207" s="35">
        <f t="shared" si="25"/>
        <v>0</v>
      </c>
      <c r="O207" s="35"/>
      <c r="P207" s="35"/>
      <c r="Q207" s="35"/>
      <c r="R207" s="30">
        <f>SUM(E207:F207)</f>
        <v>0</v>
      </c>
    </row>
    <row r="208" spans="1:18" s="25" customFormat="1" x14ac:dyDescent="0.2">
      <c r="A208" s="4" t="s">
        <v>206</v>
      </c>
      <c r="B208" s="4" t="s">
        <v>205</v>
      </c>
      <c r="C208" s="41">
        <v>0</v>
      </c>
      <c r="D208" s="41"/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/>
      <c r="O208" s="41"/>
      <c r="P208" s="41"/>
      <c r="Q208" s="41"/>
      <c r="R208" s="41">
        <f t="shared" si="23"/>
        <v>0</v>
      </c>
    </row>
    <row r="209" spans="1:18" s="25" customFormat="1" ht="30" x14ac:dyDescent="0.2">
      <c r="A209" s="4" t="s">
        <v>208</v>
      </c>
      <c r="B209" s="4" t="s">
        <v>207</v>
      </c>
      <c r="C209" s="41">
        <v>0</v>
      </c>
      <c r="D209" s="41"/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/>
      <c r="O209" s="41"/>
      <c r="P209" s="41"/>
      <c r="Q209" s="41"/>
      <c r="R209" s="41">
        <f t="shared" si="23"/>
        <v>0</v>
      </c>
    </row>
    <row r="210" spans="1:18" s="22" customFormat="1" ht="30" x14ac:dyDescent="0.2">
      <c r="A210" s="33">
        <v>4.3</v>
      </c>
      <c r="B210" s="34" t="s">
        <v>202</v>
      </c>
      <c r="C210" s="35">
        <f>SUM(C211)</f>
        <v>0</v>
      </c>
      <c r="D210" s="35"/>
      <c r="E210" s="35">
        <f t="shared" ref="E210:M210" si="26">SUM(E211)</f>
        <v>0</v>
      </c>
      <c r="F210" s="35">
        <f t="shared" si="26"/>
        <v>0</v>
      </c>
      <c r="G210" s="35">
        <v>0</v>
      </c>
      <c r="H210" s="35">
        <v>0</v>
      </c>
      <c r="I210" s="35">
        <f t="shared" si="26"/>
        <v>0</v>
      </c>
      <c r="J210" s="35">
        <f t="shared" si="26"/>
        <v>0</v>
      </c>
      <c r="K210" s="35">
        <f t="shared" si="26"/>
        <v>0</v>
      </c>
      <c r="L210" s="35">
        <f t="shared" si="26"/>
        <v>0</v>
      </c>
      <c r="M210" s="35">
        <f t="shared" si="26"/>
        <v>0</v>
      </c>
      <c r="N210" s="35"/>
      <c r="O210" s="35"/>
      <c r="P210" s="35"/>
      <c r="Q210" s="35"/>
      <c r="R210" s="30">
        <f>SUM(E210:F210)</f>
        <v>0</v>
      </c>
    </row>
    <row r="211" spans="1:18" s="25" customFormat="1" ht="30" x14ac:dyDescent="0.2">
      <c r="A211" s="4" t="s">
        <v>204</v>
      </c>
      <c r="B211" s="4" t="s">
        <v>203</v>
      </c>
      <c r="C211" s="41">
        <v>0</v>
      </c>
      <c r="D211" s="41"/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/>
      <c r="O211" s="41"/>
      <c r="P211" s="41"/>
      <c r="Q211" s="41"/>
      <c r="R211" s="41">
        <f t="shared" si="23"/>
        <v>0</v>
      </c>
    </row>
    <row r="212" spans="1:18" s="26" customFormat="1" x14ac:dyDescent="0.2">
      <c r="A212" s="76" t="s">
        <v>211</v>
      </c>
      <c r="B212" s="76"/>
      <c r="C212" s="42">
        <f>+C204+C207+C210</f>
        <v>0</v>
      </c>
      <c r="D212" s="42"/>
      <c r="E212" s="42">
        <f t="shared" ref="E212" si="27">+E204+E207+E210</f>
        <v>0</v>
      </c>
      <c r="F212" s="42">
        <f t="shared" ref="F212:H212" si="28">+F204+F207+F210</f>
        <v>0</v>
      </c>
      <c r="G212" s="42">
        <f t="shared" si="28"/>
        <v>0</v>
      </c>
      <c r="H212" s="42">
        <f t="shared" si="28"/>
        <v>0</v>
      </c>
      <c r="I212" s="42">
        <f>+I204+I207+I210</f>
        <v>0</v>
      </c>
      <c r="J212" s="42">
        <v>0</v>
      </c>
      <c r="K212" s="42">
        <v>0</v>
      </c>
      <c r="L212" s="42">
        <v>0</v>
      </c>
      <c r="M212" s="42">
        <v>0</v>
      </c>
      <c r="N212" s="42"/>
      <c r="O212" s="42"/>
      <c r="P212" s="42"/>
      <c r="Q212" s="42"/>
      <c r="R212" s="42">
        <f t="shared" si="23"/>
        <v>0</v>
      </c>
    </row>
    <row r="213" spans="1:18" s="25" customFormat="1" x14ac:dyDescent="0.2">
      <c r="A213" s="4"/>
      <c r="B213" s="4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24"/>
    </row>
    <row r="214" spans="1:18" s="22" customFormat="1" ht="15.75" thickBot="1" x14ac:dyDescent="0.25">
      <c r="A214" s="77" t="s">
        <v>212</v>
      </c>
      <c r="B214" s="77"/>
      <c r="C214" s="17">
        <f t="shared" ref="C214:R214" si="29">+C15+C212</f>
        <v>25525319859</v>
      </c>
      <c r="D214" s="17">
        <f t="shared" si="29"/>
        <v>25589546894.759998</v>
      </c>
      <c r="E214" s="17">
        <f t="shared" ref="E214" si="30">+E15+E212</f>
        <v>1968315854.3700001</v>
      </c>
      <c r="F214" s="17">
        <f t="shared" si="29"/>
        <v>1958753458.0699999</v>
      </c>
      <c r="G214" s="17">
        <f t="shared" si="29"/>
        <v>0</v>
      </c>
      <c r="H214" s="17">
        <f t="shared" si="29"/>
        <v>0</v>
      </c>
      <c r="I214" s="17">
        <f t="shared" si="29"/>
        <v>0</v>
      </c>
      <c r="J214" s="17">
        <f t="shared" si="29"/>
        <v>0</v>
      </c>
      <c r="K214" s="17">
        <f t="shared" si="29"/>
        <v>0</v>
      </c>
      <c r="L214" s="17">
        <f t="shared" si="29"/>
        <v>0</v>
      </c>
      <c r="M214" s="17">
        <f t="shared" si="29"/>
        <v>0</v>
      </c>
      <c r="N214" s="17">
        <f t="shared" si="29"/>
        <v>0</v>
      </c>
      <c r="O214" s="17">
        <f t="shared" si="29"/>
        <v>0</v>
      </c>
      <c r="P214" s="17">
        <f t="shared" si="29"/>
        <v>0</v>
      </c>
      <c r="Q214" s="17">
        <f t="shared" si="29"/>
        <v>0</v>
      </c>
      <c r="R214" s="17">
        <f t="shared" si="29"/>
        <v>3927069312.4399996</v>
      </c>
    </row>
    <row r="215" spans="1:18" ht="15.75" thickTop="1" x14ac:dyDescent="0.2">
      <c r="A215" s="19" t="s">
        <v>93</v>
      </c>
    </row>
    <row r="217" spans="1:18" x14ac:dyDescent="0.25">
      <c r="A217" s="18" t="s">
        <v>80</v>
      </c>
    </row>
    <row r="218" spans="1:18" x14ac:dyDescent="0.25">
      <c r="A218" s="54" t="s">
        <v>81</v>
      </c>
    </row>
    <row r="219" spans="1:18" x14ac:dyDescent="0.25">
      <c r="A219" s="75" t="s">
        <v>82</v>
      </c>
      <c r="B219" s="75"/>
    </row>
    <row r="220" spans="1:18" x14ac:dyDescent="0.25">
      <c r="A220" s="54" t="s">
        <v>83</v>
      </c>
    </row>
    <row r="221" spans="1:18" x14ac:dyDescent="0.25">
      <c r="A221" s="54" t="s">
        <v>84</v>
      </c>
    </row>
    <row r="222" spans="1:18" x14ac:dyDescent="0.25">
      <c r="A222" s="54" t="s">
        <v>85</v>
      </c>
    </row>
    <row r="223" spans="1:18" x14ac:dyDescent="0.25">
      <c r="A223" s="54" t="s">
        <v>86</v>
      </c>
    </row>
    <row r="224" spans="1:18" x14ac:dyDescent="0.25">
      <c r="A224" s="54"/>
    </row>
    <row r="225" spans="1:18" x14ac:dyDescent="0.25">
      <c r="A225" s="54"/>
    </row>
    <row r="226" spans="1:18" x14ac:dyDescent="0.25">
      <c r="A226" s="54"/>
    </row>
    <row r="228" spans="1:18" x14ac:dyDescent="0.2">
      <c r="B228" s="45"/>
      <c r="E228" s="48"/>
      <c r="F228" s="48"/>
      <c r="G228" s="48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s="3" customFormat="1" x14ac:dyDescent="0.2">
      <c r="A229" s="20"/>
      <c r="B229" s="38" t="s">
        <v>213</v>
      </c>
      <c r="C229" s="43"/>
      <c r="D229" s="21"/>
      <c r="E229" s="21"/>
      <c r="F229" s="78" t="s">
        <v>214</v>
      </c>
      <c r="G229" s="78"/>
      <c r="H229" s="8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1:18" x14ac:dyDescent="0.2">
      <c r="B230" s="39" t="s">
        <v>215</v>
      </c>
      <c r="E230" s="7"/>
      <c r="F230" s="79" t="s">
        <v>389</v>
      </c>
      <c r="G230" s="79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">
      <c r="B231" s="44"/>
    </row>
    <row r="240" spans="1:18" x14ac:dyDescent="0.2">
      <c r="D240" s="51"/>
      <c r="G240" s="52"/>
    </row>
    <row r="245" spans="5:7" x14ac:dyDescent="0.2">
      <c r="E245" s="51"/>
      <c r="F245" s="51"/>
      <c r="G245" s="50"/>
    </row>
  </sheetData>
  <mergeCells count="10">
    <mergeCell ref="A9:R9"/>
    <mergeCell ref="A10:R10"/>
    <mergeCell ref="A11:R11"/>
    <mergeCell ref="A14:B14"/>
    <mergeCell ref="A15:B15"/>
    <mergeCell ref="A219:B219"/>
    <mergeCell ref="A212:B212"/>
    <mergeCell ref="A214:B214"/>
    <mergeCell ref="F229:G229"/>
    <mergeCell ref="F230:G230"/>
  </mergeCells>
  <phoneticPr fontId="11" type="noConversion"/>
  <printOptions horizontalCentered="1"/>
  <pageMargins left="0.25" right="0.25" top="0.75" bottom="0.75" header="0.3" footer="0.3"/>
  <pageSetup scale="81" fitToHeight="0" orientation="landscape" r:id="rId1"/>
  <headerFooter>
    <oddFooter>&amp;C&amp;P</oddFooter>
  </headerFooter>
  <rowBreaks count="5" manualBreakCount="5">
    <brk id="49" max="16" man="1"/>
    <brk id="89" max="16" man="1"/>
    <brk id="139" max="16" man="1"/>
    <brk id="175" max="16" man="1"/>
    <brk id="213" max="16" man="1"/>
  </rowBreaks>
  <ignoredErrors>
    <ignoredError sqref="R189:R193 R145:R150 R152:R158 R195:R196 R198:R203 R205:R206 R208:R209 R211:R222 D5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B860D-FCDC-47C9-AD6D-2F353B01B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</vt:lpstr>
      <vt:lpstr>'Plantilla Ejecucion'!Área_de_impresión</vt:lpstr>
      <vt:lpstr>'Plantilla Ejecucion'!Títulos_a_imprimir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eg_ejec_mensual_etapas_rmv2CGT97J.pdf</dc:title>
  <dc:creator>Oracle Reports</dc:creator>
  <cp:lastModifiedBy>Rafael Esteban Martinez Estrella</cp:lastModifiedBy>
  <cp:lastPrinted>2025-03-10T18:43:20Z</cp:lastPrinted>
  <dcterms:created xsi:type="dcterms:W3CDTF">2021-09-03T13:12:25Z</dcterms:created>
  <dcterms:modified xsi:type="dcterms:W3CDTF">2025-03-10T18:45:16Z</dcterms:modified>
</cp:coreProperties>
</file>