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teresa_fernandez_inabima_gob_do/Documents/Escritorio/DOCUMENTOS TRANSPARENCIA/DOCUMENTOS TRANSPARENCIA 2025/01-TRANSPARENCIA ENERO 2025/PLANILLAS PARA LLENAR TRANSPARENCIA ENERO 2025/"/>
    </mc:Choice>
  </mc:AlternateContent>
  <xr:revisionPtr revIDLastSave="3731" documentId="13_ncr:1_{FCA4BE84-4442-448B-9086-FE4572246451}" xr6:coauthVersionLast="47" xr6:coauthVersionMax="47" xr10:uidLastSave="{F1B3A706-AAD1-44C0-B9AF-04381560B2EE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Ejecucion'!$A$1:$Q$229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7" i="1" l="1"/>
  <c r="D172" i="1"/>
  <c r="D159" i="1"/>
  <c r="D119" i="1"/>
  <c r="D127" i="1"/>
  <c r="D96" i="1"/>
  <c r="D110" i="1"/>
  <c r="D113" i="1"/>
  <c r="D100" i="1"/>
  <c r="D103" i="1"/>
  <c r="D67" i="1"/>
  <c r="D39" i="1"/>
  <c r="D92" i="1" l="1"/>
  <c r="D108" i="1"/>
  <c r="D95" i="1" s="1"/>
  <c r="D140" i="1"/>
  <c r="D139" i="1" s="1"/>
  <c r="D78" i="1"/>
  <c r="D62" i="1"/>
  <c r="D18" i="1"/>
  <c r="D26" i="1"/>
  <c r="D33" i="1"/>
  <c r="E140" i="1"/>
  <c r="E39" i="1"/>
  <c r="E119" i="1"/>
  <c r="E95" i="1" s="1"/>
  <c r="E78" i="1"/>
  <c r="E62" i="1"/>
  <c r="E55" i="1"/>
  <c r="E33" i="1"/>
  <c r="E26" i="1"/>
  <c r="D38" i="1" l="1"/>
  <c r="E38" i="1"/>
  <c r="D17" i="1"/>
  <c r="E18" i="1"/>
  <c r="E17" i="1" l="1"/>
  <c r="C39" i="1"/>
  <c r="C127" i="1"/>
  <c r="P17" i="1"/>
  <c r="D158" i="1"/>
  <c r="C103" i="1"/>
  <c r="C100" i="1"/>
  <c r="C96" i="1"/>
  <c r="C26" i="1"/>
  <c r="P139" i="1"/>
  <c r="P158" i="1" l="1"/>
  <c r="P95" i="1"/>
  <c r="O158" i="1" l="1"/>
  <c r="O139" i="1"/>
  <c r="O95" i="1" l="1"/>
  <c r="N158" i="1"/>
  <c r="N139" i="1"/>
  <c r="K209" i="1"/>
  <c r="L209" i="1"/>
  <c r="K206" i="1"/>
  <c r="L206" i="1"/>
  <c r="M206" i="1"/>
  <c r="J196" i="1"/>
  <c r="K196" i="1"/>
  <c r="L196" i="1"/>
  <c r="M196" i="1"/>
  <c r="N196" i="1"/>
  <c r="O196" i="1"/>
  <c r="P196" i="1"/>
  <c r="K193" i="1"/>
  <c r="L193" i="1"/>
  <c r="M193" i="1"/>
  <c r="N193" i="1"/>
  <c r="O193" i="1"/>
  <c r="P193" i="1"/>
  <c r="D187" i="1"/>
  <c r="C140" i="1"/>
  <c r="C18" i="1"/>
  <c r="C33" i="1"/>
  <c r="M139" i="1"/>
  <c r="C17" i="1" l="1"/>
  <c r="N17" i="1"/>
  <c r="N95" i="1"/>
  <c r="M95" i="1"/>
  <c r="M158" i="1"/>
  <c r="L139" i="1"/>
  <c r="L17" i="1"/>
  <c r="K158" i="1"/>
  <c r="K139" i="1"/>
  <c r="L95" i="1" l="1"/>
  <c r="L158" i="1"/>
  <c r="K95" i="1"/>
  <c r="J209" i="1"/>
  <c r="I209" i="1"/>
  <c r="I206" i="1"/>
  <c r="J206" i="1"/>
  <c r="I203" i="1"/>
  <c r="J203" i="1"/>
  <c r="K203" i="1"/>
  <c r="L203" i="1"/>
  <c r="M203" i="1"/>
  <c r="N203" i="1"/>
  <c r="O203" i="1"/>
  <c r="P203" i="1"/>
  <c r="I196" i="1"/>
  <c r="I193" i="1"/>
  <c r="J193" i="1"/>
  <c r="I187" i="1"/>
  <c r="J187" i="1"/>
  <c r="K187" i="1"/>
  <c r="L187" i="1"/>
  <c r="M187" i="1"/>
  <c r="N187" i="1"/>
  <c r="O187" i="1"/>
  <c r="P187" i="1"/>
  <c r="J139" i="1"/>
  <c r="K38" i="1"/>
  <c r="L38" i="1"/>
  <c r="M38" i="1"/>
  <c r="N38" i="1"/>
  <c r="O38" i="1"/>
  <c r="P38" i="1"/>
  <c r="P15" i="1" s="1"/>
  <c r="O17" i="1"/>
  <c r="N15" i="1" l="1"/>
  <c r="O15" i="1"/>
  <c r="I17" i="1"/>
  <c r="L15" i="1"/>
  <c r="L213" i="1" s="1"/>
  <c r="I158" i="1"/>
  <c r="J17" i="1"/>
  <c r="J158" i="1"/>
  <c r="J95" i="1"/>
  <c r="J38" i="1"/>
  <c r="I95" i="1"/>
  <c r="I139" i="1" l="1"/>
  <c r="I38" i="1" l="1"/>
  <c r="H209" i="1"/>
  <c r="F206" i="1"/>
  <c r="G206" i="1"/>
  <c r="H206" i="1"/>
  <c r="F203" i="1"/>
  <c r="G203" i="1"/>
  <c r="H203" i="1"/>
  <c r="F196" i="1"/>
  <c r="G196" i="1"/>
  <c r="H196" i="1"/>
  <c r="F193" i="1"/>
  <c r="G193" i="1"/>
  <c r="H193" i="1"/>
  <c r="F187" i="1"/>
  <c r="G187" i="1"/>
  <c r="H187" i="1"/>
  <c r="E187" i="1"/>
  <c r="F158" i="1"/>
  <c r="G158" i="1"/>
  <c r="H139" i="1"/>
  <c r="D193" i="1"/>
  <c r="G139" i="1"/>
  <c r="C62" i="1"/>
  <c r="C38" i="1" s="1"/>
  <c r="F139" i="1"/>
  <c r="D15" i="1" l="1"/>
  <c r="H211" i="1"/>
  <c r="G38" i="1"/>
  <c r="H38" i="1"/>
  <c r="F211" i="1"/>
  <c r="H158" i="1"/>
  <c r="G211" i="1"/>
  <c r="F38" i="1"/>
  <c r="H17" i="1"/>
  <c r="H95" i="1"/>
  <c r="F95" i="1"/>
  <c r="G95" i="1"/>
  <c r="F17" i="1"/>
  <c r="H15" i="1" l="1"/>
  <c r="C196" i="1"/>
  <c r="C119" i="1"/>
  <c r="G17" i="1"/>
  <c r="K17" i="1"/>
  <c r="K15" i="1" s="1"/>
  <c r="K213" i="1" s="1"/>
  <c r="M17" i="1"/>
  <c r="M15" i="1" s="1"/>
  <c r="Q38" i="1"/>
  <c r="C108" i="1"/>
  <c r="C139" i="1"/>
  <c r="E139" i="1"/>
  <c r="E150" i="1"/>
  <c r="C159" i="1"/>
  <c r="C167" i="1"/>
  <c r="E158" i="1"/>
  <c r="C187" i="1"/>
  <c r="C193" i="1"/>
  <c r="E193" i="1"/>
  <c r="E196" i="1"/>
  <c r="C203" i="1"/>
  <c r="E203" i="1"/>
  <c r="C206" i="1"/>
  <c r="E206" i="1"/>
  <c r="C209" i="1"/>
  <c r="E209" i="1"/>
  <c r="C95" i="1" l="1"/>
  <c r="C211" i="1"/>
  <c r="E211" i="1"/>
  <c r="C158" i="1"/>
  <c r="C150" i="1" s="1"/>
  <c r="Q17" i="1"/>
  <c r="Q151" i="1" l="1"/>
  <c r="Q144" i="1" l="1"/>
  <c r="Q147" i="1"/>
  <c r="Q145" i="1"/>
  <c r="Q188" i="1"/>
  <c r="Q195" i="1"/>
  <c r="Q194" i="1"/>
  <c r="Q199" i="1"/>
  <c r="Q198" i="1"/>
  <c r="Q197" i="1"/>
  <c r="Q210" i="1"/>
  <c r="Q209" i="1" s="1"/>
  <c r="Q208" i="1"/>
  <c r="Q207" i="1"/>
  <c r="Q205" i="1"/>
  <c r="Q204" i="1"/>
  <c r="Q192" i="1"/>
  <c r="Q191" i="1"/>
  <c r="Q190" i="1"/>
  <c r="Q152" i="1"/>
  <c r="Q153" i="1"/>
  <c r="Q154" i="1"/>
  <c r="Q155" i="1"/>
  <c r="Q156" i="1"/>
  <c r="Q157" i="1"/>
  <c r="Q146" i="1"/>
  <c r="Q148" i="1"/>
  <c r="Q149" i="1"/>
  <c r="Q206" i="1" l="1"/>
  <c r="Q203" i="1"/>
  <c r="Q196" i="1"/>
  <c r="I15" i="1"/>
  <c r="I213" i="1" s="1"/>
  <c r="Q193" i="1"/>
  <c r="Q150" i="1"/>
  <c r="Q187" i="1" l="1"/>
  <c r="Q211" i="1"/>
  <c r="Q158" i="1" l="1"/>
  <c r="Q139" i="1"/>
  <c r="H213" i="1" l="1"/>
  <c r="N213" i="1"/>
  <c r="M213" i="1"/>
  <c r="J15" i="1"/>
  <c r="J213" i="1" s="1"/>
  <c r="F15" i="1"/>
  <c r="F213" i="1" s="1"/>
  <c r="P213" i="1" l="1"/>
  <c r="D213" i="1"/>
  <c r="O213" i="1"/>
  <c r="E15" i="1"/>
  <c r="E213" i="1" s="1"/>
  <c r="C15" i="1" l="1"/>
  <c r="C213" i="1" s="1"/>
  <c r="Q95" i="1" l="1"/>
  <c r="Q15" i="1" s="1"/>
  <c r="Q213" i="1" l="1"/>
  <c r="G15" i="1"/>
  <c r="G21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<sst xmlns="http://schemas.openxmlformats.org/spreadsheetml/2006/main" count="410" uniqueCount="408">
  <si>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</si>
  <si>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</si>
  <si>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</si>
  <si>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</si>
  <si>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</si>
  <si>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</si>
  <si>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</si>
  <si>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</si>
  <si>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</si>
  <si>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</si>
  <si>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</si>
  <si>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</si>
  <si>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</si>
  <si>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</si>
  <si>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</si>
  <si>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</si>
  <si>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</si>
  <si>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</si>
  <si>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</si>
  <si>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</si>
  <si>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</si>
  <si>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</si>
  <si>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</si>
  <si>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</si>
  <si>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</si>
  <si>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</si>
  <si>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</si>
  <si>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</si>
  <si>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</si>
  <si>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</si>
  <si>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</si>
  <si>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</si>
  <si>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</si>
  <si>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</si>
  <si>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</si>
  <si>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</si>
  <si>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</si>
  <si>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</si>
  <si>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</si>
  <si>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</si>
  <si>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</si>
  <si>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</si>
  <si>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</si>
  <si>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</si>
  <si>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</si>
  <si>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</si>
  <si>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</si>
  <si>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</si>
  <si>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</si>
  <si>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</si>
  <si>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</si>
  <si>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</si>
  <si>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</si>
  <si>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</si>
  <si>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</si>
  <si>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</si>
  <si>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</si>
  <si>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</si>
  <si>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</si>
  <si>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</si>
  <si>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</si>
  <si>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</si>
  <si>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</si>
  <si>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</si>
  <si>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</si>
  <si>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</si>
  <si>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</si>
  <si>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</si>
  <si>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</si>
  <si>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</si>
  <si>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</si>
  <si>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</si>
  <si>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</si>
  <si>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</si>
  <si>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</si>
  <si>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</si>
  <si>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</si>
  <si>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</si>
  <si>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</si>
  <si>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</si>
  <si>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</si>
  <si>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</si>
  <si>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</si>
  <si>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</si>
  <si>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</si>
  <si>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</si>
  <si>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</si>
  <si>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</si>
  <si>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</si>
  <si>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</si>
  <si>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</si>
  <si>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</si>
  <si>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</si>
  <si>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</si>
  <si>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</si>
  <si>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</si>
  <si>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</si>
  <si>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</si>
  <si>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</si>
  <si>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</si>
  <si>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</si>
  <si>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</si>
  <si>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</si>
  <si>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</si>
  <si>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</si>
  <si>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</si>
  <si>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</si>
  <si>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</si>
  <si>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</si>
  <si>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</si>
  <si>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</si>
  <si>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</si>
  <si>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</si>
  <si>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</si>
  <si>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</si>
  <si>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</si>
  <si>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</si>
  <si>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</si>
  <si>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</si>
  <si>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</si>
  <si>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</si>
  <si>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</si>
  <si>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</si>
  <si>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</si>
  <si>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</si>
  <si>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</si>
  <si>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</si>
  <si>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</si>
  <si>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</si>
  <si>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</si>
  <si>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</si>
  <si>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</si>
  <si>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</si>
  <si>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</si>
  <si>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</si>
  <si>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</si>
  <si>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</si>
  <si>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</si>
  <si>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</si>
  <si>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</si>
  <si>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</si>
  <si>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</si>
  <si>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</si>
  <si>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</si>
  <si>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</si>
  <si>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</si>
  <si>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</si>
  <si>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</si>
  <si>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</si>
  <si>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</si>
  <si>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</si>
  <si>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</si>
  <si>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</si>
  <si>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</si>
  <si>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</si>
  <si>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</si>
  <si>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</si>
  <si>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</si>
  <si>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</si>
  <si>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</si>
  <si>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</si>
  <si>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</si>
  <si>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</si>
  <si>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</si>
  <si>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</si>
  <si>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</si>
  <si>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</si>
  <si>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</si>
  <si>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</si>
  <si>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</si>
  <si>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</si>
  <si>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</si>
  <si>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</si>
  <si>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</si>
  <si>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</si>
  <si>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</si>
  <si>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</si>
  <si>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</si>
  <si>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</si>
  <si>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</si>
  <si>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</si>
  <si>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</si>
  <si>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</si>
  <si>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</si>
  <si>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</si>
  <si>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</si>
  <si>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</si>
  <si>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</si>
  <si>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</si>
  <si>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</si>
  <si>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</si>
  <si>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</si>
  <si>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</si>
  <si>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</si>
  <si>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</si>
  <si>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</si>
  <si>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</si>
  <si>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</si>
  <si>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</si>
  <si>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</si>
  <si>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</si>
  <si>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</si>
  <si>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</si>
  <si>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</si>
  <si>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</si>
  <si>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</si>
  <si>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</si>
  <si>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</si>
  <si>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</si>
  <si>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</si>
  <si>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</si>
  <si>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</si>
  <si>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</si>
  <si>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</si>
  <si>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</si>
  <si>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</si>
  <si>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</si>
  <si>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</si>
  <si>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</si>
  <si>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</si>
  <si>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</si>
  <si>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</si>
  <si>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</si>
  <si>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</si>
  <si>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</si>
  <si>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</si>
  <si>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</si>
  <si>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</si>
  <si>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</si>
  <si>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</si>
  <si>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</si>
  <si>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</si>
  <si>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</si>
  <si>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</si>
  <si>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</si>
  <si>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</si>
  <si>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</si>
  <si>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</si>
  <si>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</si>
  <si>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</si>
  <si>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</si>
  <si>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</si>
  <si>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</si>
  <si>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</si>
  <si>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</si>
  <si>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</si>
  <si>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</si>
  <si>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</si>
  <si>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</si>
  <si>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</si>
  <si>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</si>
  <si>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</si>
  <si>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</si>
  <si>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</si>
  <si>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</si>
  <si>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</si>
  <si>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</si>
  <si>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</si>
  <si>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</si>
  <si>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</si>
  <si>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</si>
  <si>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</si>
  <si>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</si>
  <si>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</si>
  <si>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</si>
  <si>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</si>
  <si>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</si>
  <si>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</si>
  <si>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</si>
  <si>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</si>
  <si>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</si>
  <si>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</si>
  <si>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</si>
  <si>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</si>
  <si>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</si>
  <si>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</si>
  <si>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</si>
  <si>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</si>
  <si>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</si>
  <si>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</si>
  <si>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</si>
  <si>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</si>
  <si>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</si>
  <si>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</si>
  <si>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</si>
  <si>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</si>
  <si>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</si>
  <si>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</si>
  <si>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</si>
  <si>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</si>
  <si>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</si>
  <si>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</si>
  <si>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</si>
  <si>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</si>
  <si>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</si>
  <si>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</si>
  <si>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</si>
  <si>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</si>
  <si>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</si>
  <si>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</si>
  <si>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</si>
  <si>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</si>
  <si>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</si>
  <si>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</si>
  <si>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</si>
  <si>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</si>
  <si>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</si>
  <si>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</si>
  <si>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</si>
  <si>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</si>
  <si>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</si>
  <si>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</si>
  <si>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</si>
  <si>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</si>
  <si>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</si>
  <si>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</si>
  <si>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</si>
  <si>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</si>
  <si>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</si>
  <si>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</si>
  <si>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</si>
  <si>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</si>
  <si>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</si>
  <si>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</si>
  <si>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</si>
  <si>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</si>
  <si>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</si>
  <si>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</si>
  <si>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</si>
  <si>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</si>
  <si>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</si>
  <si>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</si>
  <si>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</si>
  <si>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</si>
  <si>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</si>
  <si>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</si>
  <si>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</si>
  <si>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</si>
  <si>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</si>
  <si>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</si>
  <si>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</si>
  <si>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</si>
  <si>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</si>
  <si>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</si>
  <si>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</si>
  <si>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</si>
  <si>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</si>
  <si>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</si>
  <si>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</si>
  <si>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</si>
  <si>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</si>
  <si>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</si>
  <si>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</si>
  <si>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</si>
  <si>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</si>
  <si>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</si>
  <si>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</si>
  <si>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</si>
  <si>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</si>
  <si>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</si>
  <si>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</si>
  <si>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</si>
  <si>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</si>
  <si>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</si>
  <si>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</si>
  <si>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</si>
  <si>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</si>
  <si>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</si>
  <si>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</si>
  <si>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</si>
  <si>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</si>
  <si>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</si>
  <si>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</si>
  <si>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</si>
  <si>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</si>
  <si>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</si>
  <si>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</si>
  <si>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</si>
  <si>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</si>
  <si>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</si>
  <si>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</si>
  <si>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</si>
  <si>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</si>
  <si>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</si>
  <si>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</si>
  <si>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</si>
  <si>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</si>
  <si>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</si>
  <si>
    <t>AÑO 2025</t>
  </si>
  <si>
    <t>Enc. Dpto. Financiero</t>
  </si>
  <si>
    <t>2.1.2.2.05</t>
  </si>
  <si>
    <t>Compensación servicios de seguridad</t>
  </si>
  <si>
    <t>2.1.1.2.11</t>
  </si>
  <si>
    <t>Interinato</t>
  </si>
  <si>
    <t>2.2.8.8.03</t>
  </si>
  <si>
    <t>Tasas</t>
  </si>
  <si>
    <t>2.3.1.3.02</t>
  </si>
  <si>
    <t>Productos agrícolas</t>
  </si>
  <si>
    <t>2.3.3.4.01</t>
  </si>
  <si>
    <t>Libros, revistas y periódicos</t>
  </si>
  <si>
    <t>2.3.6.1.04</t>
  </si>
  <si>
    <t>Productos de yeso</t>
  </si>
  <si>
    <t>2.3.6.4.06</t>
  </si>
  <si>
    <t>Productos abrasivos</t>
  </si>
  <si>
    <t>2.3.7.1.06</t>
  </si>
  <si>
    <t>Lubricantes</t>
  </si>
  <si>
    <t>2.6.5.7.01</t>
  </si>
  <si>
    <t>Máquinas-herramientas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</si>
</sst>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92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" fontId="15" fillId="0" borderId="0" xfId="0" applyNumberFormat="1" applyFont="1" applyAlignment="1">
      <alignment horizontal="left" vertical="top"/>
    </xf>
    <xf numFmtId="43" fontId="5" fillId="0" borderId="0" xfId="1" applyFont="1" applyFill="1" applyBorder="1" applyAlignment="1">
      <alignment horizontal="right" vertical="center" wrapText="1"/>
    </xf>
    <xf numFmtId="4" fontId="4" fillId="0" borderId="0" xfId="0" applyNumberFormat="1" applyFont="1" applyAlignment="1">
      <alignment horizontal="left" vertical="top"/>
    </xf>
    <xf numFmtId="43" fontId="4" fillId="0" borderId="0" xfId="1" applyFont="1" applyFill="1" applyBorder="1"/>
    <xf numFmtId="0" fontId="16" fillId="0" borderId="0" xfId="0" applyFont="1" applyAlignment="1">
      <alignment horizontal="left"/>
    </xf>
    <xf numFmtId="43" fontId="4" fillId="0" borderId="0" xfId="1" applyFont="1" applyFill="1" applyAlignment="1">
      <alignment horizontal="right" vertical="top"/>
    </xf>
    <xf numFmtId="43" fontId="6" fillId="0" borderId="0" xfId="1" applyFont="1" applyFill="1" applyBorder="1" applyAlignment="1">
      <alignment horizontal="right" wrapText="1"/>
    </xf>
    <xf numFmtId="43" fontId="4" fillId="0" borderId="0" xfId="1" applyFont="1" applyFill="1" applyAlignment="1">
      <alignment vertical="top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1" fillId="0" borderId="0" xfId="1" applyFont="1" applyFill="1" applyBorder="1"/>
    <xf numFmtId="0" fontId="4" fillId="0" borderId="0" xfId="0" applyFont="1" applyAlignment="1">
      <alignment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right" vertical="top"/>
    </xf>
    <xf numFmtId="4" fontId="17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vertical="top"/>
    </xf>
    <xf numFmtId="0" fontId="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6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4" fontId="17" fillId="0" borderId="0" xfId="0" applyNumberFormat="1" applyFont="1" applyFill="1" applyAlignment="1">
      <alignment horizontal="right" vertical="top"/>
    </xf>
    <xf numFmtId="4" fontId="4" fillId="0" borderId="0" xfId="0" applyNumberFormat="1" applyFont="1" applyFill="1" applyAlignment="1">
      <alignment horizontal="right" vertical="top"/>
    </xf>
    <xf numFmtId="4" fontId="4" fillId="0" borderId="0" xfId="0" applyNumberFormat="1" applyFont="1" applyFill="1" applyAlignment="1">
      <alignment vertical="top"/>
    </xf>
    <xf numFmtId="43" fontId="4" fillId="0" borderId="0" xfId="0" applyNumberFormat="1" applyFont="1" applyFill="1" applyAlignment="1">
      <alignment horizontal="left" vertical="center" wrapText="1"/>
    </xf>
    <xf numFmtId="4" fontId="4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Alignment="1">
      <alignment horizontal="right" vertical="top"/>
    </xf>
    <xf numFmtId="0" fontId="6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top"/>
    </xf>
    <xf numFmtId="0" fontId="6" fillId="0" borderId="0" xfId="0" applyFont="1" applyFill="1" applyAlignment="1">
      <alignment wrapText="1"/>
    </xf>
    <xf numFmtId="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2262188</xdr:colOff>
      <xdr:row>0</xdr:row>
      <xdr:rowOff>0</xdr:rowOff>
    </xdr:from>
    <xdr:to>
      <xdr:col>3</xdr:col>
      <xdr:colOff>783833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5938" y="0"/>
          <a:ext cx="3331770" cy="150086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S244"/>
  <sheetViews>
    <sheetView showGridLines="0" tabSelected="1" zoomScale="120" zoomScaleNormal="120" workbookViewId="0">
      <selection activeCell="V18" sqref="V18"/>
    </sheetView>
  </sheetViews>
  <sheetFormatPr baseColWidth="10" defaultColWidth="9.33203125" defaultRowHeight="15" x14ac:dyDescent="0.2"/>
  <cols>
    <col min="1" max="1" width="13.83203125" style="2" customWidth="1"/>
    <col min="2" max="2" width="59.83203125" style="2" customWidth="1"/>
    <col min="3" max="3" width="24.33203125" style="6" customWidth="1"/>
    <col min="4" max="4" width="27.5" style="7" customWidth="1"/>
    <col min="5" max="5" width="26.1640625" style="8" customWidth="1"/>
    <col min="6" max="6" width="0.1640625" style="8" hidden="1" customWidth="1"/>
    <col min="7" max="7" width="21" style="8" hidden="1" customWidth="1"/>
    <col min="8" max="8" width="12.6640625" style="8" hidden="1" customWidth="1"/>
    <col min="9" max="9" width="23" style="8" hidden="1" customWidth="1"/>
    <col min="10" max="10" width="22.5" style="8" hidden="1" customWidth="1"/>
    <col min="11" max="11" width="23.6640625" style="8" hidden="1" customWidth="1"/>
    <col min="12" max="12" width="32" style="8" hidden="1" customWidth="1"/>
    <col min="13" max="13" width="27" style="8" hidden="1" customWidth="1"/>
    <col min="14" max="14" width="21.5" style="8" hidden="1" customWidth="1"/>
    <col min="15" max="15" width="25.83203125" style="8" hidden="1" customWidth="1"/>
    <col min="16" max="16" width="2.664062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16384" width="9.33203125" style="1"/>
  </cols>
  <sheetData>
    <row r="8" spans="1:19" x14ac:dyDescent="0.2">
      <c r="E8" s="8" t="s">
        <v>370</v>
      </c>
    </row>
    <row r="9" spans="1:19" ht="18.75" x14ac:dyDescent="0.2">
      <c r="A9" s="74" t="s">
        <v>87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</row>
    <row r="10" spans="1:19" x14ac:dyDescent="0.2">
      <c r="A10" s="75" t="s">
        <v>356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</row>
    <row r="11" spans="1:19" x14ac:dyDescent="0.2">
      <c r="A11" s="75" t="s">
        <v>388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</row>
    <row r="12" spans="1:19" x14ac:dyDescent="0.2">
      <c r="E12" s="8" t="s">
        <v>371</v>
      </c>
    </row>
    <row r="13" spans="1:19" x14ac:dyDescent="0.2">
      <c r="B13" s="5"/>
      <c r="G13" s="24"/>
      <c r="R13" s="58"/>
    </row>
    <row r="14" spans="1:19" s="46" customFormat="1" ht="33" customHeight="1" x14ac:dyDescent="0.2">
      <c r="A14" s="76" t="s">
        <v>65</v>
      </c>
      <c r="B14" s="77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78" t="s">
        <v>210</v>
      </c>
      <c r="B15" s="78"/>
      <c r="C15" s="14">
        <f>+C17+C38+C95+C139+C150+C158+C187+C193+C196</f>
        <v>25525319859</v>
      </c>
      <c r="D15" s="14">
        <f t="shared" ref="D15:Q15" si="0">+D17+D38+D95+D139+D150+D158+D187+D193</f>
        <v>25557476113.169998</v>
      </c>
      <c r="E15" s="14">
        <f t="shared" si="0"/>
        <v>1968315854.3700001</v>
      </c>
      <c r="F15" s="14">
        <f t="shared" si="0"/>
        <v>0</v>
      </c>
      <c r="G15" s="14">
        <f t="shared" si="0"/>
        <v>0</v>
      </c>
      <c r="H15" s="14">
        <f t="shared" si="0"/>
        <v>0</v>
      </c>
      <c r="I15" s="14">
        <f t="shared" si="0"/>
        <v>0</v>
      </c>
      <c r="J15" s="14">
        <f t="shared" si="0"/>
        <v>0</v>
      </c>
      <c r="K15" s="14">
        <f t="shared" si="0"/>
        <v>0</v>
      </c>
      <c r="L15" s="14">
        <f t="shared" si="0"/>
        <v>0</v>
      </c>
      <c r="M15" s="14">
        <f t="shared" si="0"/>
        <v>0</v>
      </c>
      <c r="N15" s="14">
        <f t="shared" si="0"/>
        <v>0</v>
      </c>
      <c r="O15" s="14">
        <f t="shared" si="0"/>
        <v>0</v>
      </c>
      <c r="P15" s="14">
        <f t="shared" si="0"/>
        <v>0</v>
      </c>
      <c r="Q15" s="14">
        <f t="shared" si="0"/>
        <v>1968315854.3700001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370</v>
      </c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204668131</v>
      </c>
      <c r="D17" s="29">
        <f>+D18+D26+D33</f>
        <v>214861869.01000002</v>
      </c>
      <c r="E17" s="29">
        <f>+E18+E26+E33</f>
        <v>20998111.779999997</v>
      </c>
      <c r="F17" s="29">
        <f t="shared" ref="F17:P17" si="1">+F18+F26+F33</f>
        <v>0</v>
      </c>
      <c r="G17" s="29">
        <f t="shared" si="1"/>
        <v>0</v>
      </c>
      <c r="H17" s="29">
        <f t="shared" si="1"/>
        <v>0</v>
      </c>
      <c r="I17" s="29">
        <f t="shared" si="1"/>
        <v>0</v>
      </c>
      <c r="J17" s="29">
        <f t="shared" si="1"/>
        <v>0</v>
      </c>
      <c r="K17" s="29">
        <f t="shared" si="1"/>
        <v>0</v>
      </c>
      <c r="L17" s="29">
        <f t="shared" si="1"/>
        <v>0</v>
      </c>
      <c r="M17" s="29">
        <f t="shared" si="1"/>
        <v>0</v>
      </c>
      <c r="N17" s="29">
        <f t="shared" si="1"/>
        <v>0</v>
      </c>
      <c r="O17" s="29">
        <f t="shared" si="1"/>
        <v>0</v>
      </c>
      <c r="P17" s="29">
        <f t="shared" si="1"/>
        <v>0</v>
      </c>
      <c r="Q17" s="30">
        <f t="shared" ref="Q17" si="2">SUM(E17:P17)</f>
        <v>20998111.779999997</v>
      </c>
      <c r="R17" s="31"/>
    </row>
    <row r="18" spans="1:18" s="25" customFormat="1" x14ac:dyDescent="0.2">
      <c r="A18" s="4" t="s">
        <v>60</v>
      </c>
      <c r="B18" s="62" t="s">
        <v>61</v>
      </c>
      <c r="C18" s="32">
        <f>SUM(C19:C25)</f>
        <v>149816079</v>
      </c>
      <c r="D18" s="32">
        <f>SUM(D19:D25)</f>
        <v>157995855.42000002</v>
      </c>
      <c r="E18" s="32">
        <f>SUM(E19:E25)</f>
        <v>17599860.219999999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24"/>
      <c r="R18" s="63"/>
    </row>
    <row r="19" spans="1:18" s="25" customFormat="1" x14ac:dyDescent="0.25">
      <c r="A19" s="4" t="s">
        <v>13</v>
      </c>
      <c r="B19" s="62" t="s">
        <v>14</v>
      </c>
      <c r="C19" s="61">
        <v>103400842</v>
      </c>
      <c r="D19" s="61">
        <v>109835618.42</v>
      </c>
      <c r="E19" s="32">
        <v>13901280.619999999</v>
      </c>
      <c r="F19" s="24"/>
      <c r="G19" s="24"/>
      <c r="H19" s="64"/>
      <c r="I19" s="64"/>
      <c r="J19" s="24"/>
      <c r="K19" s="64"/>
      <c r="L19" s="64"/>
      <c r="M19" s="65"/>
      <c r="N19" s="24"/>
      <c r="O19" s="24"/>
      <c r="P19" s="24"/>
      <c r="Q19" s="24"/>
      <c r="R19" s="66"/>
    </row>
    <row r="20" spans="1:18" s="25" customFormat="1" x14ac:dyDescent="0.25">
      <c r="A20" s="4" t="s">
        <v>216</v>
      </c>
      <c r="B20" s="62" t="s">
        <v>217</v>
      </c>
      <c r="C20" s="61">
        <v>1062000</v>
      </c>
      <c r="D20" s="61">
        <v>1062000</v>
      </c>
      <c r="E20" s="24"/>
      <c r="F20" s="24"/>
      <c r="G20" s="24"/>
      <c r="H20" s="64"/>
      <c r="I20" s="64"/>
      <c r="J20" s="24"/>
      <c r="K20" s="64"/>
      <c r="L20" s="64"/>
      <c r="M20" s="65"/>
      <c r="N20" s="24"/>
      <c r="O20" s="24"/>
      <c r="P20" s="24"/>
      <c r="Q20" s="24"/>
      <c r="R20" s="66"/>
    </row>
    <row r="21" spans="1:18" s="25" customFormat="1" x14ac:dyDescent="0.25">
      <c r="A21" s="4" t="s">
        <v>15</v>
      </c>
      <c r="B21" s="4" t="s">
        <v>16</v>
      </c>
      <c r="C21" s="61">
        <v>32472000</v>
      </c>
      <c r="D21" s="61">
        <v>33425000</v>
      </c>
      <c r="E21" s="24">
        <v>3396000</v>
      </c>
      <c r="F21" s="24"/>
      <c r="G21" s="24"/>
      <c r="H21" s="64"/>
      <c r="I21" s="64"/>
      <c r="J21" s="24"/>
      <c r="K21" s="65"/>
      <c r="L21" s="64"/>
      <c r="M21" s="65"/>
      <c r="N21" s="24"/>
      <c r="O21" s="24"/>
      <c r="P21" s="24"/>
      <c r="Q21" s="24"/>
    </row>
    <row r="22" spans="1:18" s="80" customFormat="1" x14ac:dyDescent="0.25">
      <c r="A22" s="79" t="s">
        <v>392</v>
      </c>
      <c r="B22" s="79" t="s">
        <v>393</v>
      </c>
      <c r="C22" s="61"/>
      <c r="D22" s="61">
        <v>367000</v>
      </c>
      <c r="E22" s="24"/>
      <c r="F22" s="24"/>
      <c r="G22" s="24"/>
      <c r="H22" s="82"/>
      <c r="I22" s="82"/>
      <c r="J22" s="24"/>
      <c r="K22" s="81"/>
      <c r="L22" s="82"/>
      <c r="M22" s="81"/>
      <c r="N22" s="24"/>
      <c r="O22" s="24"/>
      <c r="P22" s="24"/>
      <c r="Q22" s="24"/>
    </row>
    <row r="23" spans="1:18" s="80" customFormat="1" x14ac:dyDescent="0.25">
      <c r="A23" s="79" t="s">
        <v>17</v>
      </c>
      <c r="B23" s="79" t="s">
        <v>18</v>
      </c>
      <c r="C23" s="61">
        <v>11381237</v>
      </c>
      <c r="D23" s="61">
        <v>11381237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</row>
    <row r="24" spans="1:18" s="80" customFormat="1" x14ac:dyDescent="0.25">
      <c r="A24" s="79" t="s">
        <v>19</v>
      </c>
      <c r="B24" s="79" t="s">
        <v>20</v>
      </c>
      <c r="C24" s="61">
        <v>750000</v>
      </c>
      <c r="D24" s="61">
        <v>925000</v>
      </c>
      <c r="E24" s="24">
        <v>70000</v>
      </c>
      <c r="F24" s="24"/>
      <c r="G24" s="24"/>
      <c r="H24" s="24"/>
      <c r="I24" s="24"/>
      <c r="J24" s="24"/>
      <c r="K24" s="24"/>
      <c r="L24" s="81"/>
      <c r="M24" s="24"/>
      <c r="N24" s="24"/>
      <c r="O24" s="24"/>
      <c r="P24" s="24"/>
      <c r="Q24" s="24"/>
    </row>
    <row r="25" spans="1:18" s="80" customFormat="1" x14ac:dyDescent="0.25">
      <c r="A25" s="79" t="s">
        <v>21</v>
      </c>
      <c r="B25" s="79" t="s">
        <v>22</v>
      </c>
      <c r="C25" s="61">
        <v>750000</v>
      </c>
      <c r="D25" s="61">
        <v>1000000</v>
      </c>
      <c r="E25" s="24">
        <v>232579.6</v>
      </c>
      <c r="F25" s="24"/>
      <c r="G25" s="24"/>
      <c r="H25" s="82"/>
      <c r="I25" s="24"/>
      <c r="J25" s="24"/>
      <c r="K25" s="81"/>
      <c r="L25" s="81"/>
      <c r="M25" s="24"/>
      <c r="N25" s="24"/>
      <c r="O25" s="24"/>
      <c r="P25" s="24"/>
      <c r="Q25" s="24"/>
    </row>
    <row r="26" spans="1:18" s="80" customFormat="1" x14ac:dyDescent="0.2">
      <c r="A26" s="79" t="s">
        <v>23</v>
      </c>
      <c r="B26" s="79" t="s">
        <v>24</v>
      </c>
      <c r="C26" s="11">
        <f>SUM(C28:C32)</f>
        <v>33756711</v>
      </c>
      <c r="D26" s="11">
        <f>SUM(D27:D32)</f>
        <v>34570467.399999999</v>
      </c>
      <c r="E26" s="11">
        <f>SUM(E27:E32)</f>
        <v>759756.4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24"/>
    </row>
    <row r="27" spans="1:18" s="80" customFormat="1" x14ac:dyDescent="0.2">
      <c r="A27" s="79" t="s">
        <v>390</v>
      </c>
      <c r="B27" s="79" t="s">
        <v>391</v>
      </c>
      <c r="C27" s="11"/>
      <c r="D27" s="11">
        <v>813756.4</v>
      </c>
      <c r="E27" s="11">
        <v>759756.4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24"/>
    </row>
    <row r="28" spans="1:18" s="80" customFormat="1" x14ac:dyDescent="0.25">
      <c r="A28" s="79" t="s">
        <v>25</v>
      </c>
      <c r="B28" s="79" t="s">
        <v>26</v>
      </c>
      <c r="C28" s="61">
        <v>10994237</v>
      </c>
      <c r="D28" s="61">
        <v>10994237</v>
      </c>
      <c r="E28" s="24"/>
      <c r="F28" s="24"/>
      <c r="G28" s="24"/>
      <c r="H28" s="82"/>
      <c r="I28" s="82"/>
      <c r="J28" s="36"/>
      <c r="K28" s="36"/>
      <c r="L28" s="36"/>
      <c r="M28" s="36"/>
      <c r="N28" s="24"/>
      <c r="O28" s="36"/>
      <c r="P28" s="36"/>
      <c r="Q28" s="24"/>
    </row>
    <row r="29" spans="1:18" s="80" customFormat="1" ht="30" x14ac:dyDescent="0.25">
      <c r="A29" s="79" t="s">
        <v>90</v>
      </c>
      <c r="B29" s="79" t="s">
        <v>91</v>
      </c>
      <c r="C29" s="61">
        <v>11381237</v>
      </c>
      <c r="D29" s="61">
        <v>11381237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</row>
    <row r="30" spans="1:18" s="80" customFormat="1" x14ac:dyDescent="0.25">
      <c r="A30" s="79" t="s">
        <v>220</v>
      </c>
      <c r="B30" s="79" t="s">
        <v>221</v>
      </c>
      <c r="C30" s="61">
        <v>11381237</v>
      </c>
      <c r="D30" s="61">
        <v>11381237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</row>
    <row r="31" spans="1:18" s="80" customFormat="1" x14ac:dyDescent="0.2">
      <c r="A31" s="79" t="s">
        <v>118</v>
      </c>
      <c r="B31" s="79" t="s">
        <v>120</v>
      </c>
      <c r="C31" s="11">
        <v>0</v>
      </c>
      <c r="D31" s="11">
        <v>0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Q31" s="24"/>
    </row>
    <row r="32" spans="1:18" s="80" customFormat="1" x14ac:dyDescent="0.2">
      <c r="A32" s="79" t="s">
        <v>119</v>
      </c>
      <c r="B32" s="79" t="s">
        <v>121</v>
      </c>
      <c r="C32" s="11">
        <v>0</v>
      </c>
      <c r="D32" s="11">
        <v>0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36"/>
      <c r="Q32" s="24"/>
    </row>
    <row r="33" spans="1:19" s="80" customFormat="1" x14ac:dyDescent="0.2">
      <c r="A33" s="79" t="s">
        <v>27</v>
      </c>
      <c r="B33" s="79" t="s">
        <v>28</v>
      </c>
      <c r="C33" s="11">
        <f>SUM(C34:C37)</f>
        <v>21095341</v>
      </c>
      <c r="D33" s="11">
        <f>SUM(D34:D37)</f>
        <v>22295546.189999998</v>
      </c>
      <c r="E33" s="11">
        <f>SUM(E34:E37)</f>
        <v>2638495.16</v>
      </c>
      <c r="F33" s="11"/>
      <c r="G33" s="11"/>
      <c r="H33" s="11"/>
      <c r="I33" s="83"/>
      <c r="J33" s="83"/>
      <c r="K33" s="83"/>
      <c r="L33" s="83"/>
      <c r="M33" s="83"/>
      <c r="N33" s="83"/>
      <c r="O33" s="83"/>
      <c r="P33" s="83"/>
      <c r="Q33" s="24"/>
      <c r="S33" s="84"/>
    </row>
    <row r="34" spans="1:19" s="80" customFormat="1" x14ac:dyDescent="0.25">
      <c r="A34" s="79" t="s">
        <v>30</v>
      </c>
      <c r="B34" s="79" t="s">
        <v>29</v>
      </c>
      <c r="C34" s="61">
        <v>9708680</v>
      </c>
      <c r="D34" s="61">
        <v>10261601.039999999</v>
      </c>
      <c r="E34" s="24">
        <v>1220102.3700000001</v>
      </c>
      <c r="F34" s="24"/>
      <c r="G34" s="24"/>
      <c r="H34" s="82"/>
      <c r="I34" s="83"/>
      <c r="J34" s="24"/>
      <c r="K34" s="81"/>
      <c r="L34" s="83"/>
      <c r="M34" s="24"/>
      <c r="N34" s="24"/>
      <c r="O34" s="24"/>
      <c r="P34" s="24"/>
      <c r="Q34" s="24"/>
    </row>
    <row r="35" spans="1:19" s="80" customFormat="1" x14ac:dyDescent="0.25">
      <c r="A35" s="79" t="s">
        <v>32</v>
      </c>
      <c r="B35" s="79" t="s">
        <v>31</v>
      </c>
      <c r="C35" s="61">
        <v>9722374</v>
      </c>
      <c r="D35" s="61">
        <v>10276074.9</v>
      </c>
      <c r="E35" s="24">
        <v>1228106.8999999999</v>
      </c>
      <c r="F35" s="24"/>
      <c r="G35" s="24"/>
      <c r="H35" s="82"/>
      <c r="I35" s="83"/>
      <c r="J35" s="24"/>
      <c r="K35" s="81"/>
      <c r="L35" s="24"/>
      <c r="M35" s="24"/>
      <c r="N35" s="24"/>
      <c r="O35" s="24"/>
      <c r="P35" s="24"/>
      <c r="Q35" s="24"/>
      <c r="S35" s="84"/>
    </row>
    <row r="36" spans="1:19" s="80" customFormat="1" x14ac:dyDescent="0.25">
      <c r="A36" s="79" t="s">
        <v>34</v>
      </c>
      <c r="B36" s="79" t="s">
        <v>33</v>
      </c>
      <c r="C36" s="61">
        <v>1643218</v>
      </c>
      <c r="D36" s="61">
        <v>1736801.25</v>
      </c>
      <c r="E36" s="24">
        <v>188530.18</v>
      </c>
      <c r="F36" s="24"/>
      <c r="G36" s="24"/>
      <c r="H36" s="82"/>
      <c r="I36" s="83"/>
      <c r="J36" s="24"/>
      <c r="K36" s="81"/>
      <c r="L36" s="24"/>
      <c r="M36" s="24"/>
      <c r="N36" s="24"/>
      <c r="O36" s="24"/>
      <c r="P36" s="24"/>
      <c r="Q36" s="24"/>
    </row>
    <row r="37" spans="1:19" s="25" customFormat="1" x14ac:dyDescent="0.25">
      <c r="A37" s="4" t="s">
        <v>36</v>
      </c>
      <c r="B37" s="4" t="s">
        <v>35</v>
      </c>
      <c r="C37" s="61">
        <v>21069</v>
      </c>
      <c r="D37" s="61">
        <v>21069</v>
      </c>
      <c r="E37" s="24">
        <v>1755.71</v>
      </c>
      <c r="F37" s="24"/>
      <c r="G37" s="24"/>
      <c r="H37" s="64"/>
      <c r="I37" s="67"/>
      <c r="J37" s="24"/>
      <c r="K37" s="65"/>
      <c r="L37" s="24"/>
      <c r="M37" s="24"/>
      <c r="N37" s="24"/>
      <c r="O37" s="24"/>
      <c r="P37" s="24"/>
      <c r="Q37" s="24"/>
    </row>
    <row r="38" spans="1:19" s="22" customFormat="1" x14ac:dyDescent="0.2">
      <c r="A38" s="33">
        <v>2.2000000000000002</v>
      </c>
      <c r="B38" s="34" t="s">
        <v>37</v>
      </c>
      <c r="C38" s="35">
        <f>+C39+C62</f>
        <v>837964940</v>
      </c>
      <c r="D38" s="35">
        <f>+D39+D62+D56+D67+D78+D92</f>
        <v>855939286.15999997</v>
      </c>
      <c r="E38" s="35">
        <f>+E39+E62+E55+E78</f>
        <v>51100956.169999994</v>
      </c>
      <c r="F38" s="35">
        <f>+F39+F62</f>
        <v>0</v>
      </c>
      <c r="G38" s="35">
        <f>+G39+G62+G78</f>
        <v>0</v>
      </c>
      <c r="H38" s="35">
        <f>+H39+H62+H78+H92+H46+H67</f>
        <v>0</v>
      </c>
      <c r="I38" s="35">
        <f>+I39+I62+I78+I92+I46+I67+I55</f>
        <v>0</v>
      </c>
      <c r="J38" s="35">
        <f>+J39+J62+J78+J92+J46+J67+J55</f>
        <v>0</v>
      </c>
      <c r="K38" s="35">
        <f>+K39+K62+K78+K92+K46+K67+K55</f>
        <v>0</v>
      </c>
      <c r="L38" s="35">
        <f>+L39+L62+L78+L92+L46+L67+L55+L52</f>
        <v>0</v>
      </c>
      <c r="M38" s="35">
        <f>+M39+M62+M78+M92+M46+M67+M55+M52+M60</f>
        <v>0</v>
      </c>
      <c r="N38" s="35">
        <f>+N39+N62+N78+N92+N46+N67+N55+N52+N60</f>
        <v>0</v>
      </c>
      <c r="O38" s="35">
        <f>+O39+O62+O78+O92+O46+O67+O55+O52+O60</f>
        <v>0</v>
      </c>
      <c r="P38" s="35">
        <f>+P39+P62+P78+P92+P46+P67+P55+P52+P60</f>
        <v>0</v>
      </c>
      <c r="Q38" s="30">
        <f t="shared" ref="Q38:Q149" si="3">SUM(E38:P38)</f>
        <v>51100956.169999994</v>
      </c>
      <c r="R38" s="23"/>
    </row>
    <row r="39" spans="1:19" s="80" customFormat="1" x14ac:dyDescent="0.2">
      <c r="A39" s="79" t="s">
        <v>38</v>
      </c>
      <c r="B39" s="79" t="s">
        <v>39</v>
      </c>
      <c r="C39" s="11">
        <f>SUM(C40:C52)</f>
        <v>9182374</v>
      </c>
      <c r="D39" s="11">
        <f>SUM(D40:D52)</f>
        <v>9397040.6699999999</v>
      </c>
      <c r="E39" s="11">
        <f>SUM(E40:E45)</f>
        <v>695922.19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24"/>
      <c r="R39" s="85"/>
      <c r="S39" s="85"/>
    </row>
    <row r="40" spans="1:19" s="80" customFormat="1" ht="15" customHeight="1" x14ac:dyDescent="0.25">
      <c r="A40" s="79" t="s">
        <v>67</v>
      </c>
      <c r="B40" s="79" t="s">
        <v>66</v>
      </c>
      <c r="C40" s="53">
        <v>5305</v>
      </c>
      <c r="D40" s="53">
        <v>5305</v>
      </c>
      <c r="E40" s="24"/>
      <c r="F40" s="24"/>
      <c r="G40" s="24"/>
      <c r="H40" s="24"/>
      <c r="I40" s="86"/>
      <c r="J40" s="24"/>
      <c r="K40" s="24"/>
      <c r="L40" s="24"/>
      <c r="M40" s="24"/>
      <c r="N40" s="24"/>
      <c r="O40" s="24"/>
      <c r="P40" s="36"/>
      <c r="Q40" s="24"/>
    </row>
    <row r="41" spans="1:19" s="80" customFormat="1" x14ac:dyDescent="0.25">
      <c r="A41" s="79" t="s">
        <v>41</v>
      </c>
      <c r="B41" s="79" t="s">
        <v>40</v>
      </c>
      <c r="C41" s="53">
        <v>1782500</v>
      </c>
      <c r="D41" s="53">
        <v>1782500</v>
      </c>
      <c r="E41" s="24">
        <v>136170.09</v>
      </c>
      <c r="F41" s="24"/>
      <c r="G41" s="24"/>
      <c r="H41" s="82"/>
      <c r="I41" s="82"/>
      <c r="J41" s="24"/>
      <c r="K41" s="24"/>
      <c r="L41" s="24"/>
      <c r="M41" s="24"/>
      <c r="N41" s="24"/>
      <c r="O41" s="24"/>
      <c r="P41" s="24"/>
      <c r="Q41" s="24"/>
      <c r="R41" s="84"/>
      <c r="S41" s="84"/>
    </row>
    <row r="42" spans="1:19" s="80" customFormat="1" x14ac:dyDescent="0.25">
      <c r="A42" s="79" t="s">
        <v>43</v>
      </c>
      <c r="B42" s="79" t="s">
        <v>42</v>
      </c>
      <c r="C42" s="53">
        <v>5177530</v>
      </c>
      <c r="D42" s="53">
        <v>5177530</v>
      </c>
      <c r="E42" s="24">
        <v>425995.86</v>
      </c>
      <c r="F42" s="24"/>
      <c r="G42" s="24"/>
      <c r="H42" s="82"/>
      <c r="I42" s="82"/>
      <c r="J42" s="24"/>
      <c r="K42" s="24"/>
      <c r="L42" s="24"/>
      <c r="M42" s="24"/>
      <c r="N42" s="24"/>
      <c r="O42" s="24"/>
      <c r="P42" s="24"/>
      <c r="Q42" s="24"/>
      <c r="R42" s="84"/>
      <c r="S42" s="84"/>
    </row>
    <row r="43" spans="1:19" s="80" customFormat="1" x14ac:dyDescent="0.25">
      <c r="A43" s="79" t="s">
        <v>44</v>
      </c>
      <c r="B43" s="79" t="s">
        <v>45</v>
      </c>
      <c r="C43" s="53">
        <v>2155560</v>
      </c>
      <c r="D43" s="53">
        <v>2155560</v>
      </c>
      <c r="E43" s="24">
        <v>128756.24</v>
      </c>
      <c r="F43" s="24"/>
      <c r="G43" s="24"/>
      <c r="H43" s="82"/>
      <c r="I43" s="82"/>
      <c r="J43" s="24"/>
      <c r="K43" s="24"/>
      <c r="L43" s="24"/>
      <c r="M43" s="24"/>
      <c r="N43" s="24"/>
      <c r="O43" s="24"/>
      <c r="P43" s="24"/>
      <c r="Q43" s="11"/>
      <c r="S43" s="84"/>
    </row>
    <row r="44" spans="1:19" s="80" customFormat="1" x14ac:dyDescent="0.25">
      <c r="A44" s="79" t="s">
        <v>47</v>
      </c>
      <c r="B44" s="79" t="s">
        <v>46</v>
      </c>
      <c r="C44" s="53">
        <v>28520</v>
      </c>
      <c r="D44" s="53">
        <v>34515</v>
      </c>
      <c r="E44" s="24">
        <v>2628</v>
      </c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1"/>
      <c r="R44" s="84"/>
    </row>
    <row r="45" spans="1:19" s="80" customFormat="1" x14ac:dyDescent="0.25">
      <c r="A45" s="79" t="s">
        <v>49</v>
      </c>
      <c r="B45" s="87" t="s">
        <v>48</v>
      </c>
      <c r="C45" s="53">
        <v>32959</v>
      </c>
      <c r="D45" s="53">
        <v>121630.67</v>
      </c>
      <c r="E45" s="24">
        <v>2372</v>
      </c>
      <c r="F45" s="24"/>
      <c r="G45" s="24"/>
      <c r="H45" s="82"/>
      <c r="I45" s="82"/>
      <c r="J45" s="24"/>
      <c r="K45" s="24"/>
      <c r="L45" s="24"/>
      <c r="M45" s="24"/>
      <c r="N45" s="24"/>
      <c r="O45" s="24"/>
      <c r="P45" s="24"/>
      <c r="Q45" s="24"/>
    </row>
    <row r="46" spans="1:19" s="80" customFormat="1" x14ac:dyDescent="0.2">
      <c r="A46" s="79" t="s">
        <v>122</v>
      </c>
      <c r="B46" s="79" t="s">
        <v>130</v>
      </c>
      <c r="C46" s="11">
        <v>0</v>
      </c>
      <c r="D46" s="11">
        <v>0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24"/>
      <c r="R46" s="84"/>
    </row>
    <row r="47" spans="1:19" s="80" customFormat="1" x14ac:dyDescent="0.2">
      <c r="A47" s="79" t="s">
        <v>252</v>
      </c>
      <c r="B47" s="79" t="s">
        <v>253</v>
      </c>
      <c r="C47" s="11">
        <v>0</v>
      </c>
      <c r="D47" s="11">
        <v>120000</v>
      </c>
      <c r="E47" s="11"/>
      <c r="F47" s="11"/>
      <c r="G47" s="11"/>
      <c r="H47" s="82"/>
      <c r="I47" s="11"/>
      <c r="J47" s="11"/>
      <c r="K47" s="11"/>
      <c r="L47" s="11"/>
      <c r="M47" s="11"/>
      <c r="N47" s="11"/>
      <c r="O47" s="11"/>
      <c r="P47" s="11"/>
      <c r="Q47" s="24"/>
    </row>
    <row r="48" spans="1:19" s="80" customFormat="1" x14ac:dyDescent="0.2">
      <c r="A48" s="79" t="s">
        <v>348</v>
      </c>
      <c r="B48" s="79" t="s">
        <v>347</v>
      </c>
      <c r="C48" s="11">
        <v>0</v>
      </c>
      <c r="D48" s="11">
        <v>0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4"/>
    </row>
    <row r="49" spans="1:18" s="80" customFormat="1" x14ac:dyDescent="0.2">
      <c r="A49" s="79" t="s">
        <v>254</v>
      </c>
      <c r="B49" s="79" t="s">
        <v>255</v>
      </c>
      <c r="C49" s="11">
        <v>0</v>
      </c>
      <c r="D49" s="11">
        <v>0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4"/>
      <c r="R49" s="84"/>
    </row>
    <row r="50" spans="1:18" s="80" customFormat="1" x14ac:dyDescent="0.2">
      <c r="A50" s="79" t="s">
        <v>256</v>
      </c>
      <c r="B50" s="79" t="s">
        <v>257</v>
      </c>
      <c r="C50" s="11">
        <v>0</v>
      </c>
      <c r="D50" s="11">
        <v>0</v>
      </c>
      <c r="E50" s="11"/>
      <c r="F50" s="11"/>
      <c r="G50" s="11"/>
      <c r="H50" s="82"/>
      <c r="I50" s="11"/>
      <c r="J50" s="11"/>
      <c r="K50" s="11"/>
      <c r="L50" s="11"/>
      <c r="M50" s="11"/>
      <c r="N50" s="11"/>
      <c r="O50" s="11"/>
      <c r="P50" s="11"/>
      <c r="Q50" s="24"/>
    </row>
    <row r="51" spans="1:18" s="80" customFormat="1" x14ac:dyDescent="0.2">
      <c r="A51" s="79" t="s">
        <v>123</v>
      </c>
      <c r="B51" s="79" t="s">
        <v>131</v>
      </c>
      <c r="C51" s="11">
        <v>0</v>
      </c>
      <c r="D51" s="11">
        <v>0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4"/>
      <c r="R51" s="85"/>
    </row>
    <row r="52" spans="1:18" s="80" customFormat="1" x14ac:dyDescent="0.2">
      <c r="A52" s="79" t="s">
        <v>124</v>
      </c>
      <c r="B52" s="79" t="s">
        <v>132</v>
      </c>
      <c r="C52" s="11">
        <v>0</v>
      </c>
      <c r="D52" s="11">
        <v>0</v>
      </c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4"/>
    </row>
    <row r="53" spans="1:18" s="80" customFormat="1" x14ac:dyDescent="0.2">
      <c r="A53" s="79" t="s">
        <v>372</v>
      </c>
      <c r="B53" s="79" t="s">
        <v>373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/>
    </row>
    <row r="54" spans="1:18" s="80" customFormat="1" x14ac:dyDescent="0.2">
      <c r="A54" s="88" t="s">
        <v>349</v>
      </c>
      <c r="B54" s="79" t="s">
        <v>350</v>
      </c>
      <c r="C54" s="11">
        <v>0</v>
      </c>
      <c r="D54" s="11">
        <v>0</v>
      </c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24"/>
    </row>
    <row r="55" spans="1:18" s="80" customFormat="1" x14ac:dyDescent="0.2">
      <c r="A55" s="79" t="s">
        <v>125</v>
      </c>
      <c r="B55" s="79" t="s">
        <v>133</v>
      </c>
      <c r="C55" s="11">
        <v>0</v>
      </c>
      <c r="D55" s="11">
        <v>0</v>
      </c>
      <c r="E55" s="11">
        <f>E56</f>
        <v>576281.53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1:18" s="80" customFormat="1" x14ac:dyDescent="0.2">
      <c r="A56" s="79" t="s">
        <v>258</v>
      </c>
      <c r="B56" s="79" t="s">
        <v>259</v>
      </c>
      <c r="C56" s="11"/>
      <c r="D56" s="11">
        <v>2265297.15</v>
      </c>
      <c r="E56" s="11">
        <v>576281.53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24"/>
    </row>
    <row r="57" spans="1:18" s="80" customFormat="1" x14ac:dyDescent="0.2">
      <c r="A57" s="79" t="s">
        <v>358</v>
      </c>
      <c r="B57" s="79" t="s">
        <v>359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24"/>
    </row>
    <row r="58" spans="1:18" s="80" customFormat="1" x14ac:dyDescent="0.2">
      <c r="A58" s="79" t="s">
        <v>357</v>
      </c>
      <c r="B58" s="79" t="s">
        <v>351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24"/>
    </row>
    <row r="59" spans="1:18" s="80" customFormat="1" ht="33" customHeight="1" x14ac:dyDescent="0.2">
      <c r="A59" s="79" t="s">
        <v>260</v>
      </c>
      <c r="B59" s="79" t="s">
        <v>261</v>
      </c>
      <c r="C59" s="11">
        <v>0</v>
      </c>
      <c r="D59" s="11">
        <v>0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/>
    </row>
    <row r="60" spans="1:18" s="80" customFormat="1" x14ac:dyDescent="0.2">
      <c r="A60" s="79" t="s">
        <v>343</v>
      </c>
      <c r="B60" s="79" t="s">
        <v>345</v>
      </c>
      <c r="C60" s="11">
        <v>0</v>
      </c>
      <c r="D60" s="11">
        <v>0</v>
      </c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4"/>
    </row>
    <row r="61" spans="1:18" s="80" customFormat="1" x14ac:dyDescent="0.2">
      <c r="A61" s="79" t="s">
        <v>344</v>
      </c>
      <c r="B61" s="79" t="s">
        <v>346</v>
      </c>
      <c r="C61" s="11">
        <v>0</v>
      </c>
      <c r="D61" s="11">
        <v>0</v>
      </c>
      <c r="E61" s="11"/>
      <c r="F61" s="11"/>
      <c r="G61" s="11"/>
      <c r="H61" s="11"/>
      <c r="I61" s="82"/>
      <c r="J61" s="11"/>
      <c r="K61" s="11"/>
      <c r="L61" s="11"/>
      <c r="M61" s="11"/>
      <c r="N61" s="11"/>
      <c r="O61" s="11"/>
      <c r="P61" s="11"/>
      <c r="Q61" s="24"/>
    </row>
    <row r="62" spans="1:18" s="80" customFormat="1" x14ac:dyDescent="0.2">
      <c r="A62" s="79" t="s">
        <v>126</v>
      </c>
      <c r="B62" s="79" t="s">
        <v>134</v>
      </c>
      <c r="C62" s="11">
        <f t="shared" ref="C62" si="4">+C65</f>
        <v>828782566</v>
      </c>
      <c r="D62" s="11">
        <f>+D65+D63+D64+D66</f>
        <v>832315878.33000004</v>
      </c>
      <c r="E62" s="11">
        <f>E63+E64+E65+E66</f>
        <v>42102673.329999998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</row>
    <row r="63" spans="1:18" s="80" customFormat="1" x14ac:dyDescent="0.2">
      <c r="A63" s="79" t="s">
        <v>382</v>
      </c>
      <c r="B63" s="79" t="s">
        <v>383</v>
      </c>
      <c r="C63" s="11"/>
      <c r="D63" s="11">
        <v>2188258.83</v>
      </c>
      <c r="E63" s="11">
        <v>2188258.83</v>
      </c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</row>
    <row r="64" spans="1:18" s="80" customFormat="1" x14ac:dyDescent="0.2">
      <c r="A64" s="79" t="s">
        <v>384</v>
      </c>
      <c r="B64" s="79" t="s">
        <v>387</v>
      </c>
      <c r="C64" s="11"/>
      <c r="D64" s="11">
        <v>730785.51</v>
      </c>
      <c r="E64" s="11">
        <v>793710.49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</row>
    <row r="65" spans="1:18" s="80" customFormat="1" x14ac:dyDescent="0.2">
      <c r="A65" s="79" t="s">
        <v>218</v>
      </c>
      <c r="B65" s="79" t="s">
        <v>219</v>
      </c>
      <c r="C65" s="11">
        <v>828782566</v>
      </c>
      <c r="D65" s="11">
        <v>829205241</v>
      </c>
      <c r="E65" s="11">
        <v>39004704.009999998</v>
      </c>
      <c r="F65" s="11"/>
      <c r="G65" s="11"/>
      <c r="H65" s="82"/>
      <c r="I65" s="82"/>
      <c r="J65" s="11"/>
      <c r="K65" s="11"/>
      <c r="L65" s="11"/>
      <c r="M65" s="11"/>
      <c r="N65" s="11"/>
      <c r="O65" s="11"/>
      <c r="P65" s="11"/>
      <c r="Q65" s="11"/>
      <c r="R65" s="59"/>
    </row>
    <row r="66" spans="1:18" s="80" customFormat="1" x14ac:dyDescent="0.2">
      <c r="A66" s="79" t="s">
        <v>385</v>
      </c>
      <c r="B66" s="79" t="s">
        <v>386</v>
      </c>
      <c r="C66" s="11"/>
      <c r="D66" s="11">
        <v>191592.99</v>
      </c>
      <c r="E66" s="11">
        <v>116000</v>
      </c>
      <c r="F66" s="11"/>
      <c r="G66" s="11"/>
      <c r="H66" s="82"/>
      <c r="I66" s="82"/>
      <c r="J66" s="11"/>
      <c r="K66" s="11"/>
      <c r="L66" s="11"/>
      <c r="M66" s="11"/>
      <c r="N66" s="11"/>
      <c r="O66" s="11"/>
      <c r="P66" s="11"/>
      <c r="Q66" s="11"/>
      <c r="R66" s="59"/>
    </row>
    <row r="67" spans="1:18" s="80" customFormat="1" ht="30" x14ac:dyDescent="0.2">
      <c r="A67" s="79" t="s">
        <v>127</v>
      </c>
      <c r="B67" s="79" t="s">
        <v>135</v>
      </c>
      <c r="C67" s="11">
        <v>0</v>
      </c>
      <c r="D67" s="11">
        <f>D76</f>
        <v>447810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8" s="80" customFormat="1" ht="35.25" customHeight="1" x14ac:dyDescent="0.2">
      <c r="A68" s="79" t="s">
        <v>232</v>
      </c>
      <c r="B68" s="79" t="s">
        <v>235</v>
      </c>
      <c r="C68" s="11">
        <v>0</v>
      </c>
      <c r="D68" s="11">
        <v>0</v>
      </c>
      <c r="E68" s="11"/>
      <c r="F68" s="11"/>
      <c r="G68" s="11"/>
      <c r="H68" s="82"/>
      <c r="I68" s="11"/>
      <c r="J68" s="11"/>
      <c r="K68" s="11"/>
      <c r="L68" s="11"/>
      <c r="M68" s="11"/>
      <c r="N68" s="11"/>
      <c r="O68" s="11"/>
      <c r="P68" s="11"/>
      <c r="Q68" s="11"/>
      <c r="R68" s="84"/>
    </row>
    <row r="69" spans="1:18" s="80" customFormat="1" ht="30" x14ac:dyDescent="0.2">
      <c r="A69" s="79" t="s">
        <v>233</v>
      </c>
      <c r="B69" s="79" t="s">
        <v>236</v>
      </c>
      <c r="C69" s="11">
        <v>0</v>
      </c>
      <c r="D69" s="11">
        <v>0</v>
      </c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8" s="80" customFormat="1" ht="30" x14ac:dyDescent="0.2">
      <c r="A70" s="79" t="s">
        <v>234</v>
      </c>
      <c r="B70" s="79" t="s">
        <v>237</v>
      </c>
      <c r="C70" s="11">
        <v>0</v>
      </c>
      <c r="D70" s="11">
        <v>0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</row>
    <row r="71" spans="1:18" s="80" customFormat="1" ht="30" x14ac:dyDescent="0.2">
      <c r="A71" s="79" t="s">
        <v>238</v>
      </c>
      <c r="B71" s="79" t="s">
        <v>245</v>
      </c>
      <c r="C71" s="11">
        <v>0</v>
      </c>
      <c r="D71" s="11">
        <v>0</v>
      </c>
      <c r="E71" s="11"/>
      <c r="F71" s="11"/>
      <c r="G71" s="11"/>
      <c r="H71" s="55"/>
      <c r="I71" s="57"/>
      <c r="J71" s="11"/>
      <c r="K71" s="59"/>
      <c r="L71" s="11"/>
      <c r="M71" s="11"/>
      <c r="N71" s="11"/>
      <c r="O71" s="11"/>
      <c r="P71" s="11"/>
      <c r="Q71" s="11"/>
    </row>
    <row r="72" spans="1:18" s="80" customFormat="1" ht="30" x14ac:dyDescent="0.2">
      <c r="A72" s="79" t="s">
        <v>239</v>
      </c>
      <c r="B72" s="79" t="s">
        <v>246</v>
      </c>
      <c r="C72" s="11">
        <v>0</v>
      </c>
      <c r="D72" s="11">
        <v>0</v>
      </c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</row>
    <row r="73" spans="1:18" s="80" customFormat="1" ht="30" x14ac:dyDescent="0.2">
      <c r="A73" s="79" t="s">
        <v>240</v>
      </c>
      <c r="B73" s="79" t="s">
        <v>247</v>
      </c>
      <c r="C73" s="11">
        <v>0</v>
      </c>
      <c r="D73" s="11">
        <v>0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</row>
    <row r="74" spans="1:18" s="91" customFormat="1" ht="30" x14ac:dyDescent="0.25">
      <c r="A74" s="89" t="s">
        <v>241</v>
      </c>
      <c r="B74" s="89" t="s">
        <v>248</v>
      </c>
      <c r="C74" s="56">
        <v>0</v>
      </c>
      <c r="D74" s="11">
        <v>0</v>
      </c>
      <c r="E74" s="56"/>
      <c r="F74" s="56"/>
      <c r="G74" s="56"/>
      <c r="H74" s="90"/>
      <c r="I74" s="90"/>
      <c r="J74" s="56"/>
      <c r="K74" s="56"/>
      <c r="L74" s="56"/>
      <c r="M74" s="56"/>
      <c r="N74" s="56"/>
      <c r="O74" s="56"/>
      <c r="P74" s="56"/>
      <c r="Q74" s="56"/>
    </row>
    <row r="75" spans="1:18" s="80" customFormat="1" ht="30" x14ac:dyDescent="0.2">
      <c r="A75" s="79" t="s">
        <v>242</v>
      </c>
      <c r="B75" s="79" t="s">
        <v>249</v>
      </c>
      <c r="C75" s="11">
        <v>0</v>
      </c>
      <c r="D75" s="11">
        <v>0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8" s="91" customFormat="1" ht="30" x14ac:dyDescent="0.25">
      <c r="A76" s="89" t="s">
        <v>243</v>
      </c>
      <c r="B76" s="89" t="s">
        <v>250</v>
      </c>
      <c r="C76" s="56">
        <v>0</v>
      </c>
      <c r="D76" s="11">
        <v>447810</v>
      </c>
      <c r="E76" s="56"/>
      <c r="F76" s="56"/>
      <c r="G76" s="56"/>
      <c r="H76" s="90"/>
      <c r="I76" s="56"/>
      <c r="J76" s="56"/>
      <c r="K76" s="56"/>
      <c r="L76" s="56"/>
      <c r="M76" s="56"/>
      <c r="N76" s="56"/>
      <c r="O76" s="56"/>
      <c r="P76" s="56"/>
      <c r="Q76" s="56"/>
    </row>
    <row r="77" spans="1:18" s="80" customFormat="1" ht="30" x14ac:dyDescent="0.2">
      <c r="A77" s="79" t="s">
        <v>244</v>
      </c>
      <c r="B77" s="79" t="s">
        <v>251</v>
      </c>
      <c r="C77" s="11">
        <v>0</v>
      </c>
      <c r="D77" s="11">
        <v>0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</row>
    <row r="78" spans="1:18" s="80" customFormat="1" ht="30" x14ac:dyDescent="0.2">
      <c r="A78" s="79" t="s">
        <v>128</v>
      </c>
      <c r="B78" s="79" t="s">
        <v>136</v>
      </c>
      <c r="C78" s="11">
        <v>0</v>
      </c>
      <c r="D78" s="11">
        <f>D79++D86+D89+D90+D80+D91</f>
        <v>9820309.4699999988</v>
      </c>
      <c r="E78" s="11">
        <f>E79+E80+E86+E89</f>
        <v>7726079.1200000001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8" s="80" customFormat="1" x14ac:dyDescent="0.2">
      <c r="A79" s="79" t="s">
        <v>360</v>
      </c>
      <c r="B79" s="79" t="s">
        <v>363</v>
      </c>
      <c r="C79" s="11"/>
      <c r="D79" s="11">
        <v>7265851.6299999999</v>
      </c>
      <c r="E79" s="11">
        <v>6930262.5099999998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</row>
    <row r="80" spans="1:18" s="80" customFormat="1" x14ac:dyDescent="0.2">
      <c r="A80" s="79" t="s">
        <v>361</v>
      </c>
      <c r="B80" s="79" t="s">
        <v>362</v>
      </c>
      <c r="C80" s="11"/>
      <c r="D80" s="11">
        <v>363630</v>
      </c>
      <c r="E80" s="11">
        <v>259200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</row>
    <row r="81" spans="1:19" s="80" customFormat="1" x14ac:dyDescent="0.2">
      <c r="A81" s="79" t="s">
        <v>262</v>
      </c>
      <c r="B81" s="79" t="s">
        <v>263</v>
      </c>
      <c r="C81" s="11">
        <v>0</v>
      </c>
      <c r="D81" s="11">
        <v>0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</row>
    <row r="82" spans="1:19" s="80" customFormat="1" x14ac:dyDescent="0.2">
      <c r="A82" s="79" t="s">
        <v>264</v>
      </c>
      <c r="B82" s="79" t="s">
        <v>265</v>
      </c>
      <c r="C82" s="11">
        <v>0</v>
      </c>
      <c r="D82" s="11">
        <v>0</v>
      </c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</row>
    <row r="83" spans="1:19" s="80" customFormat="1" x14ac:dyDescent="0.2">
      <c r="A83" s="79" t="s">
        <v>266</v>
      </c>
      <c r="B83" s="79" t="s">
        <v>267</v>
      </c>
      <c r="C83" s="11">
        <v>0</v>
      </c>
      <c r="D83" s="11">
        <v>0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</row>
    <row r="84" spans="1:19" s="80" customFormat="1" x14ac:dyDescent="0.2">
      <c r="A84" s="79" t="s">
        <v>268</v>
      </c>
      <c r="B84" s="79" t="s">
        <v>269</v>
      </c>
      <c r="C84" s="11">
        <v>0</v>
      </c>
      <c r="D84" s="11">
        <v>0</v>
      </c>
      <c r="E84" s="11"/>
      <c r="F84" s="11"/>
      <c r="G84" s="11"/>
      <c r="H84" s="82"/>
      <c r="I84" s="82"/>
      <c r="J84" s="11"/>
      <c r="K84" s="11"/>
      <c r="L84" s="11"/>
      <c r="M84" s="11"/>
      <c r="N84" s="11"/>
      <c r="O84" s="11"/>
      <c r="P84" s="11"/>
      <c r="Q84" s="11"/>
    </row>
    <row r="85" spans="1:19" s="80" customFormat="1" x14ac:dyDescent="0.2">
      <c r="A85" s="79" t="s">
        <v>374</v>
      </c>
      <c r="B85" s="79" t="s">
        <v>375</v>
      </c>
      <c r="C85" s="11"/>
      <c r="D85" s="11">
        <v>0</v>
      </c>
      <c r="E85" s="11"/>
      <c r="F85" s="11"/>
      <c r="G85" s="11"/>
      <c r="H85" s="82"/>
      <c r="I85" s="82"/>
      <c r="J85" s="11"/>
      <c r="K85" s="11"/>
      <c r="L85" s="11"/>
      <c r="M85" s="11"/>
      <c r="N85" s="11"/>
      <c r="O85" s="11"/>
      <c r="P85" s="11"/>
      <c r="Q85" s="11"/>
    </row>
    <row r="86" spans="1:19" s="80" customFormat="1" x14ac:dyDescent="0.2">
      <c r="A86" s="79" t="s">
        <v>270</v>
      </c>
      <c r="B86" s="79" t="s">
        <v>271</v>
      </c>
      <c r="C86" s="11">
        <v>0</v>
      </c>
      <c r="D86" s="11">
        <v>497457.42</v>
      </c>
      <c r="E86" s="11">
        <v>497457.42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</row>
    <row r="87" spans="1:19" s="80" customFormat="1" x14ac:dyDescent="0.2">
      <c r="A87" s="79" t="s">
        <v>272</v>
      </c>
      <c r="B87" s="79" t="s">
        <v>273</v>
      </c>
      <c r="C87" s="11">
        <v>0</v>
      </c>
      <c r="D87" s="11">
        <v>0</v>
      </c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</row>
    <row r="88" spans="1:19" s="80" customFormat="1" x14ac:dyDescent="0.2">
      <c r="A88" s="79" t="s">
        <v>274</v>
      </c>
      <c r="B88" s="79" t="s">
        <v>275</v>
      </c>
      <c r="C88" s="11">
        <v>0</v>
      </c>
      <c r="D88" s="11">
        <v>0</v>
      </c>
      <c r="E88" s="11"/>
      <c r="F88" s="11"/>
      <c r="G88" s="11"/>
      <c r="H88" s="11"/>
      <c r="I88" s="82"/>
      <c r="J88" s="11"/>
      <c r="K88" s="11"/>
      <c r="L88" s="11"/>
      <c r="M88" s="11"/>
      <c r="N88" s="11"/>
      <c r="O88" s="11"/>
      <c r="P88" s="11"/>
      <c r="Q88" s="11"/>
    </row>
    <row r="89" spans="1:19" s="80" customFormat="1" x14ac:dyDescent="0.2">
      <c r="A89" s="79" t="s">
        <v>276</v>
      </c>
      <c r="B89" s="79" t="s">
        <v>277</v>
      </c>
      <c r="C89" s="11">
        <v>0</v>
      </c>
      <c r="D89" s="11">
        <v>39203.760000000002</v>
      </c>
      <c r="E89" s="11">
        <v>39159.19</v>
      </c>
      <c r="F89" s="11"/>
      <c r="G89" s="11"/>
      <c r="H89" s="11"/>
      <c r="I89" s="82"/>
      <c r="J89" s="11"/>
      <c r="K89" s="11"/>
      <c r="L89" s="11"/>
      <c r="M89" s="11"/>
      <c r="N89" s="11"/>
      <c r="O89" s="11"/>
      <c r="P89" s="11"/>
      <c r="Q89" s="11"/>
    </row>
    <row r="90" spans="1:19" s="80" customFormat="1" x14ac:dyDescent="0.2">
      <c r="A90" s="79" t="s">
        <v>278</v>
      </c>
      <c r="B90" s="79" t="s">
        <v>279</v>
      </c>
      <c r="C90" s="11">
        <v>0</v>
      </c>
      <c r="D90" s="11">
        <v>1650000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19" s="80" customFormat="1" x14ac:dyDescent="0.2">
      <c r="A91" s="79" t="s">
        <v>394</v>
      </c>
      <c r="B91" s="79" t="s">
        <v>395</v>
      </c>
      <c r="C91" s="11"/>
      <c r="D91" s="11">
        <v>4166.66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9" s="80" customFormat="1" x14ac:dyDescent="0.2">
      <c r="A92" s="79" t="s">
        <v>129</v>
      </c>
      <c r="B92" s="79" t="s">
        <v>137</v>
      </c>
      <c r="C92" s="11">
        <v>0</v>
      </c>
      <c r="D92" s="11">
        <f>D93+D94</f>
        <v>1692950.54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9" s="80" customFormat="1" x14ac:dyDescent="0.2">
      <c r="A93" s="79" t="s">
        <v>280</v>
      </c>
      <c r="B93" s="79" t="s">
        <v>281</v>
      </c>
      <c r="C93" s="11">
        <v>0</v>
      </c>
      <c r="D93" s="11">
        <v>1100000</v>
      </c>
      <c r="E93" s="11"/>
      <c r="F93" s="11"/>
      <c r="G93" s="11"/>
      <c r="H93" s="82"/>
      <c r="I93" s="11"/>
      <c r="J93" s="11"/>
      <c r="K93" s="11"/>
      <c r="L93" s="11"/>
      <c r="M93" s="11"/>
      <c r="N93" s="11"/>
      <c r="O93" s="11"/>
      <c r="P93" s="11"/>
      <c r="Q93" s="11"/>
    </row>
    <row r="94" spans="1:19" s="80" customFormat="1" x14ac:dyDescent="0.2">
      <c r="A94" s="79" t="s">
        <v>282</v>
      </c>
      <c r="B94" s="79" t="s">
        <v>283</v>
      </c>
      <c r="C94" s="11">
        <v>0</v>
      </c>
      <c r="D94" s="11">
        <v>592950.54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</row>
    <row r="95" spans="1:19" s="22" customFormat="1" x14ac:dyDescent="0.2">
      <c r="A95" s="33">
        <v>2.2999999999999998</v>
      </c>
      <c r="B95" s="34" t="s">
        <v>50</v>
      </c>
      <c r="C95" s="35">
        <f>+C119+C108+C127+C100+C103</f>
        <v>14635000</v>
      </c>
      <c r="D95" s="35">
        <f>D96+D100+D103+D108+D110+D119+D127+D113</f>
        <v>16954966.52</v>
      </c>
      <c r="E95" s="35">
        <f>+E96+E100+E103+E113+E119+E126+E127+E108</f>
        <v>515100</v>
      </c>
      <c r="F95" s="35">
        <f>+F96+F100+F103+F113+F119+F126+F127+F108</f>
        <v>0</v>
      </c>
      <c r="G95" s="35">
        <f>+G96+G100+G103+G113+G119+G126+G127+G108+G102</f>
        <v>0</v>
      </c>
      <c r="H95" s="35">
        <f t="shared" ref="H95:M95" si="5">+H96+H100+H103+H113+H119+H126+H127+H108+H110</f>
        <v>0</v>
      </c>
      <c r="I95" s="35">
        <f t="shared" si="5"/>
        <v>0</v>
      </c>
      <c r="J95" s="35">
        <f t="shared" si="5"/>
        <v>0</v>
      </c>
      <c r="K95" s="35">
        <f t="shared" si="5"/>
        <v>0</v>
      </c>
      <c r="L95" s="35">
        <f t="shared" si="5"/>
        <v>0</v>
      </c>
      <c r="M95" s="35">
        <f t="shared" si="5"/>
        <v>0</v>
      </c>
      <c r="N95" s="35">
        <f>+N96+N100+N103+N113+N119+N126+N127+N108+N110+N102</f>
        <v>0</v>
      </c>
      <c r="O95" s="35">
        <f>+O96+O100+O103+O113+O119+O126+O127+O108+O110</f>
        <v>0</v>
      </c>
      <c r="P95" s="35">
        <f>+P96+P100+P103+P113+P119+P126+P127+P108+P110+P105+P106+P109+P111</f>
        <v>0</v>
      </c>
      <c r="Q95" s="30">
        <f t="shared" ref="Q95" si="6">SUM(E95:P95)</f>
        <v>515100</v>
      </c>
      <c r="S95" s="23"/>
    </row>
    <row r="96" spans="1:19" s="80" customFormat="1" x14ac:dyDescent="0.2">
      <c r="A96" s="79" t="s">
        <v>138</v>
      </c>
      <c r="B96" s="79" t="s">
        <v>139</v>
      </c>
      <c r="C96" s="11">
        <f>+C99+C97</f>
        <v>0</v>
      </c>
      <c r="D96" s="11">
        <f>+D99+D97+D98</f>
        <v>47600</v>
      </c>
      <c r="E96" s="24"/>
      <c r="F96" s="24"/>
      <c r="G96" s="24"/>
      <c r="H96" s="24"/>
      <c r="I96" s="24"/>
      <c r="J96" s="24"/>
      <c r="K96" s="11"/>
      <c r="L96" s="11"/>
      <c r="M96" s="11"/>
      <c r="N96" s="11"/>
      <c r="O96" s="11"/>
      <c r="P96" s="11"/>
      <c r="Q96" s="11"/>
      <c r="S96" s="84"/>
    </row>
    <row r="97" spans="1:19" s="80" customFormat="1" x14ac:dyDescent="0.2">
      <c r="A97" s="79" t="s">
        <v>284</v>
      </c>
      <c r="B97" s="79" t="s">
        <v>285</v>
      </c>
      <c r="C97" s="11">
        <v>0</v>
      </c>
      <c r="D97" s="11">
        <v>0</v>
      </c>
      <c r="E97" s="24"/>
      <c r="F97" s="24"/>
      <c r="G97" s="24"/>
      <c r="H97" s="24"/>
      <c r="I97" s="24"/>
      <c r="J97" s="24"/>
      <c r="K97" s="11"/>
      <c r="L97" s="11"/>
      <c r="M97" s="11"/>
      <c r="N97" s="11"/>
      <c r="O97" s="11"/>
      <c r="P97" s="11"/>
      <c r="Q97" s="11"/>
      <c r="R97" s="84"/>
    </row>
    <row r="98" spans="1:19" s="80" customFormat="1" x14ac:dyDescent="0.2">
      <c r="A98" s="79" t="s">
        <v>396</v>
      </c>
      <c r="B98" s="79" t="s">
        <v>397</v>
      </c>
      <c r="C98" s="11"/>
      <c r="D98" s="11">
        <v>12000</v>
      </c>
      <c r="E98" s="24"/>
      <c r="F98" s="24"/>
      <c r="G98" s="24"/>
      <c r="H98" s="24"/>
      <c r="I98" s="24"/>
      <c r="J98" s="24"/>
      <c r="K98" s="11"/>
      <c r="L98" s="11"/>
      <c r="M98" s="11"/>
      <c r="N98" s="11"/>
      <c r="O98" s="11"/>
      <c r="P98" s="11"/>
      <c r="Q98" s="11"/>
      <c r="R98" s="84"/>
    </row>
    <row r="99" spans="1:19" s="80" customFormat="1" x14ac:dyDescent="0.2">
      <c r="A99" s="79" t="s">
        <v>286</v>
      </c>
      <c r="B99" s="79" t="s">
        <v>287</v>
      </c>
      <c r="C99" s="11">
        <v>0</v>
      </c>
      <c r="D99" s="11">
        <v>35600</v>
      </c>
      <c r="E99" s="24"/>
      <c r="F99" s="24"/>
      <c r="G99" s="24"/>
      <c r="H99" s="82"/>
      <c r="I99" s="82"/>
      <c r="J99" s="24"/>
      <c r="K99" s="11"/>
      <c r="L99" s="11"/>
      <c r="M99" s="11"/>
      <c r="N99" s="11"/>
      <c r="O99" s="11"/>
      <c r="P99" s="11"/>
      <c r="Q99" s="11"/>
      <c r="R99" s="85"/>
    </row>
    <row r="100" spans="1:19" s="80" customFormat="1" x14ac:dyDescent="0.2">
      <c r="A100" s="79" t="s">
        <v>69</v>
      </c>
      <c r="B100" s="79" t="s">
        <v>68</v>
      </c>
      <c r="C100" s="11">
        <f>+C102+C101</f>
        <v>87500</v>
      </c>
      <c r="D100" s="11">
        <f>+D102+D101</f>
        <v>12500</v>
      </c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</row>
    <row r="101" spans="1:19" s="80" customFormat="1" x14ac:dyDescent="0.2">
      <c r="A101" s="79" t="s">
        <v>222</v>
      </c>
      <c r="B101" s="79" t="s">
        <v>223</v>
      </c>
      <c r="C101" s="11">
        <v>12500</v>
      </c>
      <c r="D101" s="11">
        <v>12500</v>
      </c>
      <c r="E101" s="24"/>
      <c r="F101" s="24"/>
      <c r="G101" s="24"/>
      <c r="H101" s="24"/>
      <c r="I101" s="24"/>
      <c r="J101" s="24"/>
      <c r="K101" s="81"/>
      <c r="L101" s="11"/>
      <c r="M101" s="24"/>
      <c r="N101" s="11"/>
      <c r="O101" s="11"/>
      <c r="P101" s="24"/>
      <c r="Q101" s="24"/>
    </row>
    <row r="102" spans="1:19" s="80" customFormat="1" x14ac:dyDescent="0.2">
      <c r="A102" s="79" t="s">
        <v>71</v>
      </c>
      <c r="B102" s="79" t="s">
        <v>70</v>
      </c>
      <c r="C102" s="11">
        <v>75000</v>
      </c>
      <c r="D102" s="11">
        <v>0</v>
      </c>
      <c r="E102" s="24"/>
      <c r="F102" s="24"/>
      <c r="G102" s="24"/>
      <c r="H102" s="82"/>
      <c r="I102" s="24"/>
      <c r="J102" s="24"/>
      <c r="K102" s="11"/>
      <c r="L102" s="11"/>
      <c r="M102" s="11"/>
      <c r="N102" s="24"/>
      <c r="O102" s="24"/>
      <c r="P102" s="24"/>
      <c r="Q102" s="24"/>
    </row>
    <row r="103" spans="1:19" s="80" customFormat="1" x14ac:dyDescent="0.2">
      <c r="A103" s="79" t="s">
        <v>140</v>
      </c>
      <c r="B103" s="79" t="s">
        <v>141</v>
      </c>
      <c r="C103" s="11">
        <f>+C105</f>
        <v>65000</v>
      </c>
      <c r="D103" s="11">
        <f>+D105+D107</f>
        <v>265000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24"/>
    </row>
    <row r="104" spans="1:19" s="80" customFormat="1" x14ac:dyDescent="0.2">
      <c r="A104" s="79" t="s">
        <v>288</v>
      </c>
      <c r="B104" s="79" t="s">
        <v>289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24"/>
      <c r="R104" s="84"/>
    </row>
    <row r="105" spans="1:19" s="80" customFormat="1" x14ac:dyDescent="0.2">
      <c r="A105" s="79" t="s">
        <v>224</v>
      </c>
      <c r="B105" s="79" t="s">
        <v>225</v>
      </c>
      <c r="C105" s="11">
        <v>65000</v>
      </c>
      <c r="D105" s="11">
        <v>65000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24"/>
    </row>
    <row r="106" spans="1:19" s="80" customFormat="1" x14ac:dyDescent="0.2">
      <c r="A106" s="79" t="s">
        <v>364</v>
      </c>
      <c r="B106" s="79" t="s">
        <v>365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24"/>
      <c r="S106" s="80" t="s">
        <v>370</v>
      </c>
    </row>
    <row r="107" spans="1:19" s="80" customFormat="1" x14ac:dyDescent="0.2">
      <c r="A107" s="79" t="s">
        <v>398</v>
      </c>
      <c r="B107" s="79" t="s">
        <v>399</v>
      </c>
      <c r="C107" s="11"/>
      <c r="D107" s="11">
        <v>200000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24"/>
    </row>
    <row r="108" spans="1:19" s="80" customFormat="1" x14ac:dyDescent="0.2">
      <c r="A108" s="79" t="s">
        <v>73</v>
      </c>
      <c r="B108" s="79" t="s">
        <v>72</v>
      </c>
      <c r="C108" s="11">
        <f>+C109</f>
        <v>1800000</v>
      </c>
      <c r="D108" s="11">
        <f>+D109</f>
        <v>622630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24"/>
    </row>
    <row r="109" spans="1:19" s="80" customFormat="1" x14ac:dyDescent="0.2">
      <c r="A109" s="79" t="s">
        <v>75</v>
      </c>
      <c r="B109" s="79" t="s">
        <v>74</v>
      </c>
      <c r="C109" s="11">
        <v>1800000</v>
      </c>
      <c r="D109" s="11">
        <v>622630</v>
      </c>
      <c r="E109" s="24"/>
      <c r="F109" s="24"/>
      <c r="G109" s="24"/>
      <c r="H109" s="24"/>
      <c r="I109" s="24"/>
      <c r="J109" s="24"/>
      <c r="K109" s="11"/>
      <c r="L109" s="11"/>
      <c r="M109" s="11"/>
      <c r="N109" s="11"/>
      <c r="O109" s="11"/>
      <c r="P109" s="24"/>
      <c r="Q109" s="24"/>
    </row>
    <row r="110" spans="1:19" s="80" customFormat="1" x14ac:dyDescent="0.2">
      <c r="A110" s="79" t="s">
        <v>142</v>
      </c>
      <c r="B110" s="79" t="s">
        <v>144</v>
      </c>
      <c r="C110" s="11">
        <v>0</v>
      </c>
      <c r="D110" s="11">
        <f>D111</f>
        <v>185000</v>
      </c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24"/>
    </row>
    <row r="111" spans="1:19" s="80" customFormat="1" x14ac:dyDescent="0.2">
      <c r="A111" s="79" t="s">
        <v>290</v>
      </c>
      <c r="B111" s="79" t="s">
        <v>291</v>
      </c>
      <c r="C111" s="11"/>
      <c r="D111" s="11">
        <v>185000</v>
      </c>
      <c r="E111" s="11"/>
      <c r="F111" s="11"/>
      <c r="G111" s="11"/>
      <c r="H111" s="82"/>
      <c r="I111" s="11"/>
      <c r="J111" s="11"/>
      <c r="K111" s="11"/>
      <c r="L111" s="11"/>
      <c r="M111" s="11"/>
      <c r="N111" s="11"/>
      <c r="O111" s="11"/>
      <c r="P111" s="11"/>
      <c r="Q111" s="24"/>
    </row>
    <row r="112" spans="1:19" s="80" customFormat="1" x14ac:dyDescent="0.2">
      <c r="A112" s="79" t="s">
        <v>292</v>
      </c>
      <c r="B112" s="79" t="s">
        <v>293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24"/>
      <c r="R112" s="84"/>
    </row>
    <row r="113" spans="1:18" s="80" customFormat="1" ht="30" x14ac:dyDescent="0.2">
      <c r="A113" s="79" t="s">
        <v>143</v>
      </c>
      <c r="B113" s="79" t="s">
        <v>145</v>
      </c>
      <c r="C113" s="11">
        <v>0</v>
      </c>
      <c r="D113" s="11">
        <f>D114+D118</f>
        <v>60204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24"/>
      <c r="R113" s="84"/>
    </row>
    <row r="114" spans="1:18" s="80" customFormat="1" x14ac:dyDescent="0.2">
      <c r="A114" s="79" t="s">
        <v>400</v>
      </c>
      <c r="B114" s="79" t="s">
        <v>401</v>
      </c>
      <c r="C114" s="11"/>
      <c r="D114" s="11">
        <v>30000</v>
      </c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24"/>
      <c r="R114" s="84"/>
    </row>
    <row r="115" spans="1:18" s="80" customFormat="1" x14ac:dyDescent="0.2">
      <c r="A115" s="79" t="s">
        <v>294</v>
      </c>
      <c r="B115" s="79" t="s">
        <v>295</v>
      </c>
      <c r="C115" s="11">
        <v>0</v>
      </c>
      <c r="D115" s="11">
        <v>0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24"/>
      <c r="R115" s="84"/>
    </row>
    <row r="116" spans="1:18" s="80" customFormat="1" x14ac:dyDescent="0.2">
      <c r="A116" s="79" t="s">
        <v>366</v>
      </c>
      <c r="B116" s="79" t="s">
        <v>367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24"/>
    </row>
    <row r="117" spans="1:18" s="80" customFormat="1" x14ac:dyDescent="0.2">
      <c r="A117" s="79" t="s">
        <v>296</v>
      </c>
      <c r="B117" s="79" t="s">
        <v>297</v>
      </c>
      <c r="C117" s="11">
        <v>0</v>
      </c>
      <c r="D117" s="11">
        <v>0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4"/>
    </row>
    <row r="118" spans="1:18" s="80" customFormat="1" x14ac:dyDescent="0.2">
      <c r="A118" s="79" t="s">
        <v>402</v>
      </c>
      <c r="B118" s="79" t="s">
        <v>403</v>
      </c>
      <c r="C118" s="11"/>
      <c r="D118" s="11">
        <v>30204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24"/>
    </row>
    <row r="119" spans="1:18" s="80" customFormat="1" ht="30" x14ac:dyDescent="0.2">
      <c r="A119" s="79" t="s">
        <v>51</v>
      </c>
      <c r="B119" s="79" t="s">
        <v>52</v>
      </c>
      <c r="C119" s="11">
        <f>+C120+C122</f>
        <v>9408000</v>
      </c>
      <c r="D119" s="11">
        <f>+D120+D122+D121+D125</f>
        <v>10097500</v>
      </c>
      <c r="E119" s="11">
        <f>E120</f>
        <v>515100</v>
      </c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4"/>
    </row>
    <row r="120" spans="1:18" s="80" customFormat="1" x14ac:dyDescent="0.2">
      <c r="A120" s="79" t="s">
        <v>53</v>
      </c>
      <c r="B120" s="79" t="s">
        <v>54</v>
      </c>
      <c r="C120" s="11">
        <v>9300000</v>
      </c>
      <c r="D120" s="11">
        <v>9300000</v>
      </c>
      <c r="E120" s="24">
        <v>515100</v>
      </c>
      <c r="F120" s="24"/>
      <c r="G120" s="24"/>
      <c r="H120" s="82"/>
      <c r="I120" s="82"/>
      <c r="J120" s="24"/>
      <c r="K120" s="24"/>
      <c r="L120" s="24"/>
      <c r="M120" s="24"/>
      <c r="N120" s="24"/>
      <c r="O120" s="24"/>
      <c r="P120" s="24"/>
      <c r="Q120" s="24"/>
    </row>
    <row r="121" spans="1:18" s="80" customFormat="1" x14ac:dyDescent="0.2">
      <c r="A121" s="79" t="s">
        <v>404</v>
      </c>
      <c r="B121" s="79" t="s">
        <v>405</v>
      </c>
      <c r="C121" s="11"/>
      <c r="D121" s="11">
        <v>23400</v>
      </c>
      <c r="E121" s="24"/>
      <c r="F121" s="24"/>
      <c r="G121" s="24"/>
      <c r="H121" s="82"/>
      <c r="I121" s="82"/>
      <c r="J121" s="24"/>
      <c r="K121" s="24"/>
      <c r="L121" s="24"/>
      <c r="M121" s="24"/>
      <c r="N121" s="24"/>
      <c r="O121" s="24"/>
      <c r="P121" s="24"/>
      <c r="Q121" s="24"/>
    </row>
    <row r="122" spans="1:18" s="80" customFormat="1" x14ac:dyDescent="0.2">
      <c r="A122" s="79" t="s">
        <v>227</v>
      </c>
      <c r="B122" s="79" t="s">
        <v>226</v>
      </c>
      <c r="C122" s="11">
        <v>108000</v>
      </c>
      <c r="D122" s="11">
        <v>735100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24"/>
    </row>
    <row r="123" spans="1:18" s="80" customFormat="1" x14ac:dyDescent="0.2">
      <c r="A123" s="79" t="s">
        <v>298</v>
      </c>
      <c r="B123" s="79" t="s">
        <v>299</v>
      </c>
      <c r="C123" s="11">
        <v>0</v>
      </c>
      <c r="D123" s="11">
        <v>0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24"/>
    </row>
    <row r="124" spans="1:18" s="80" customFormat="1" ht="30" x14ac:dyDescent="0.2">
      <c r="A124" s="79" t="s">
        <v>300</v>
      </c>
      <c r="B124" s="79" t="s">
        <v>301</v>
      </c>
      <c r="C124" s="11">
        <v>0</v>
      </c>
      <c r="D124" s="11">
        <v>0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4"/>
    </row>
    <row r="125" spans="1:18" s="80" customFormat="1" x14ac:dyDescent="0.2">
      <c r="A125" s="79" t="s">
        <v>302</v>
      </c>
      <c r="B125" s="79" t="s">
        <v>303</v>
      </c>
      <c r="C125" s="11">
        <v>0</v>
      </c>
      <c r="D125" s="11">
        <v>39000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24"/>
    </row>
    <row r="126" spans="1:18" s="80" customFormat="1" ht="30" x14ac:dyDescent="0.2">
      <c r="A126" s="79" t="s">
        <v>146</v>
      </c>
      <c r="B126" s="79" t="s">
        <v>147</v>
      </c>
      <c r="C126" s="11">
        <v>0</v>
      </c>
      <c r="D126" s="11">
        <v>0</v>
      </c>
      <c r="E126" s="24"/>
      <c r="F126" s="24"/>
      <c r="G126" s="36"/>
      <c r="H126" s="24"/>
      <c r="I126" s="24"/>
      <c r="J126" s="24"/>
      <c r="K126" s="24"/>
      <c r="L126" s="24"/>
      <c r="M126" s="24"/>
      <c r="N126" s="11"/>
      <c r="O126" s="11"/>
      <c r="P126" s="11"/>
      <c r="Q126" s="11"/>
    </row>
    <row r="127" spans="1:18" s="80" customFormat="1" x14ac:dyDescent="0.2">
      <c r="A127" s="79" t="s">
        <v>76</v>
      </c>
      <c r="B127" s="79" t="s">
        <v>77</v>
      </c>
      <c r="C127" s="11">
        <f>SUM(C128:C138)</f>
        <v>3274500</v>
      </c>
      <c r="D127" s="11">
        <f>SUM(D128:D138)</f>
        <v>5664532.5199999996</v>
      </c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24"/>
    </row>
    <row r="128" spans="1:18" s="80" customFormat="1" x14ac:dyDescent="0.2">
      <c r="A128" s="79" t="s">
        <v>92</v>
      </c>
      <c r="B128" s="79" t="s">
        <v>304</v>
      </c>
      <c r="C128" s="11">
        <v>474500</v>
      </c>
      <c r="D128" s="11">
        <v>377410</v>
      </c>
      <c r="E128" s="24"/>
      <c r="F128" s="24"/>
      <c r="G128" s="36"/>
      <c r="H128" s="24"/>
      <c r="I128" s="24"/>
      <c r="J128" s="24"/>
      <c r="K128" s="24"/>
      <c r="L128" s="24"/>
      <c r="M128" s="24"/>
      <c r="N128" s="24"/>
      <c r="O128" s="24"/>
      <c r="P128" s="24"/>
      <c r="Q128" s="24"/>
    </row>
    <row r="129" spans="1:17" s="80" customFormat="1" x14ac:dyDescent="0.2">
      <c r="A129" s="79" t="s">
        <v>305</v>
      </c>
      <c r="B129" s="79" t="s">
        <v>306</v>
      </c>
      <c r="C129" s="11">
        <v>0</v>
      </c>
      <c r="D129" s="11">
        <v>0</v>
      </c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</row>
    <row r="130" spans="1:17" s="80" customFormat="1" ht="22.5" customHeight="1" x14ac:dyDescent="0.2">
      <c r="A130" s="79" t="s">
        <v>228</v>
      </c>
      <c r="B130" s="79" t="s">
        <v>229</v>
      </c>
      <c r="C130" s="11">
        <v>0</v>
      </c>
      <c r="D130" s="11">
        <v>400030</v>
      </c>
      <c r="F130" s="24"/>
      <c r="G130" s="36"/>
      <c r="H130" s="82"/>
      <c r="I130" s="24"/>
      <c r="K130" s="24"/>
      <c r="L130" s="24"/>
      <c r="M130" s="24"/>
      <c r="N130" s="24"/>
      <c r="O130" s="24"/>
      <c r="P130" s="24"/>
      <c r="Q130" s="24"/>
    </row>
    <row r="131" spans="1:17" s="80" customFormat="1" x14ac:dyDescent="0.2">
      <c r="A131" s="79" t="s">
        <v>79</v>
      </c>
      <c r="B131" s="79" t="s">
        <v>78</v>
      </c>
      <c r="C131" s="11">
        <v>2800000</v>
      </c>
      <c r="D131" s="11">
        <v>2825092.52</v>
      </c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</row>
    <row r="132" spans="1:17" s="80" customFormat="1" x14ac:dyDescent="0.2">
      <c r="A132" s="79" t="s">
        <v>307</v>
      </c>
      <c r="B132" s="79" t="s">
        <v>308</v>
      </c>
      <c r="C132" s="11">
        <v>0</v>
      </c>
      <c r="D132" s="11">
        <v>0</v>
      </c>
      <c r="E132" s="24"/>
      <c r="F132" s="24"/>
      <c r="G132" s="24"/>
      <c r="H132" s="82"/>
      <c r="I132" s="24"/>
      <c r="J132" s="24"/>
      <c r="K132" s="24"/>
      <c r="L132" s="24"/>
      <c r="M132" s="24"/>
      <c r="N132" s="24"/>
      <c r="O132" s="24"/>
      <c r="P132" s="24"/>
      <c r="Q132" s="24"/>
    </row>
    <row r="133" spans="1:17" s="80" customFormat="1" x14ac:dyDescent="0.2">
      <c r="A133" s="79" t="s">
        <v>230</v>
      </c>
      <c r="B133" s="79" t="s">
        <v>231</v>
      </c>
      <c r="C133" s="11">
        <v>0</v>
      </c>
      <c r="D133" s="11">
        <v>90000</v>
      </c>
      <c r="E133" s="24"/>
      <c r="F133" s="24"/>
      <c r="G133" s="24"/>
      <c r="H133" s="82"/>
      <c r="I133" s="24"/>
      <c r="J133" s="24"/>
      <c r="K133" s="24"/>
      <c r="L133" s="24"/>
      <c r="M133" s="24"/>
      <c r="N133" s="24"/>
      <c r="O133" s="24"/>
      <c r="P133" s="24"/>
      <c r="Q133" s="24"/>
    </row>
    <row r="134" spans="1:17" s="80" customFormat="1" x14ac:dyDescent="0.2">
      <c r="A134" s="79" t="s">
        <v>309</v>
      </c>
      <c r="B134" s="79" t="s">
        <v>310</v>
      </c>
      <c r="C134" s="11">
        <v>0</v>
      </c>
      <c r="D134" s="11">
        <v>0</v>
      </c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</row>
    <row r="135" spans="1:17" s="80" customFormat="1" x14ac:dyDescent="0.2">
      <c r="A135" s="79" t="s">
        <v>311</v>
      </c>
      <c r="B135" s="79" t="s">
        <v>312</v>
      </c>
      <c r="C135" s="11">
        <v>0</v>
      </c>
      <c r="D135" s="11">
        <v>37500</v>
      </c>
      <c r="E135" s="24"/>
      <c r="F135" s="24"/>
      <c r="G135" s="24"/>
      <c r="H135" s="82"/>
      <c r="I135" s="24"/>
      <c r="J135" s="24"/>
      <c r="K135" s="24"/>
      <c r="L135" s="24"/>
      <c r="M135" s="24"/>
      <c r="N135" s="24"/>
      <c r="O135" s="24"/>
      <c r="P135" s="24"/>
      <c r="Q135" s="24"/>
    </row>
    <row r="136" spans="1:17" s="80" customFormat="1" x14ac:dyDescent="0.2">
      <c r="A136" s="79" t="s">
        <v>313</v>
      </c>
      <c r="B136" s="79" t="s">
        <v>314</v>
      </c>
      <c r="C136" s="11">
        <v>0</v>
      </c>
      <c r="D136" s="11">
        <v>0</v>
      </c>
      <c r="E136" s="24"/>
      <c r="F136" s="24"/>
      <c r="G136" s="24"/>
      <c r="H136" s="24"/>
      <c r="I136" s="24"/>
      <c r="J136" s="24"/>
      <c r="K136" s="60"/>
      <c r="L136" s="24"/>
      <c r="M136" s="24"/>
      <c r="N136" s="24"/>
      <c r="O136" s="24"/>
      <c r="P136" s="24"/>
      <c r="Q136" s="24"/>
    </row>
    <row r="137" spans="1:17" s="80" customFormat="1" x14ac:dyDescent="0.2">
      <c r="A137" s="79" t="s">
        <v>315</v>
      </c>
      <c r="B137" s="79" t="s">
        <v>316</v>
      </c>
      <c r="C137" s="11">
        <v>0</v>
      </c>
      <c r="D137" s="11">
        <v>0</v>
      </c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</row>
    <row r="138" spans="1:17" s="80" customFormat="1" x14ac:dyDescent="0.2">
      <c r="A138" s="79" t="s">
        <v>317</v>
      </c>
      <c r="B138" s="79" t="s">
        <v>318</v>
      </c>
      <c r="C138" s="11">
        <v>0</v>
      </c>
      <c r="D138" s="11">
        <v>1934500</v>
      </c>
      <c r="E138" s="24"/>
      <c r="F138" s="24"/>
      <c r="G138" s="24"/>
      <c r="H138" s="82"/>
      <c r="I138" s="24"/>
      <c r="J138" s="24"/>
      <c r="K138" s="24"/>
      <c r="L138" s="24"/>
      <c r="M138" s="24"/>
      <c r="N138" s="24"/>
      <c r="O138" s="24"/>
      <c r="P138" s="24"/>
      <c r="Q138" s="24"/>
    </row>
    <row r="139" spans="1:17" s="22" customFormat="1" x14ac:dyDescent="0.2">
      <c r="A139" s="33">
        <v>2.4</v>
      </c>
      <c r="B139" s="34" t="s">
        <v>55</v>
      </c>
      <c r="C139" s="35">
        <f t="shared" ref="C139:P139" si="7">+C140+C144+C145+C146+C147+C148+C149</f>
        <v>24466151788</v>
      </c>
      <c r="D139" s="35">
        <f t="shared" si="7"/>
        <v>24466151788</v>
      </c>
      <c r="E139" s="35">
        <f t="shared" si="7"/>
        <v>1895701686.4200001</v>
      </c>
      <c r="F139" s="35">
        <f t="shared" si="7"/>
        <v>0</v>
      </c>
      <c r="G139" s="35">
        <f t="shared" si="7"/>
        <v>0</v>
      </c>
      <c r="H139" s="35">
        <f t="shared" si="7"/>
        <v>0</v>
      </c>
      <c r="I139" s="35">
        <f t="shared" si="7"/>
        <v>0</v>
      </c>
      <c r="J139" s="35">
        <f t="shared" si="7"/>
        <v>0</v>
      </c>
      <c r="K139" s="35">
        <f t="shared" si="7"/>
        <v>0</v>
      </c>
      <c r="L139" s="35">
        <f t="shared" si="7"/>
        <v>0</v>
      </c>
      <c r="M139" s="35">
        <f t="shared" si="7"/>
        <v>0</v>
      </c>
      <c r="N139" s="35">
        <f t="shared" si="7"/>
        <v>0</v>
      </c>
      <c r="O139" s="35">
        <f t="shared" si="7"/>
        <v>0</v>
      </c>
      <c r="P139" s="35">
        <f t="shared" si="7"/>
        <v>0</v>
      </c>
      <c r="Q139" s="30">
        <f>SUM(E139:P139)</f>
        <v>1895701686.4200001</v>
      </c>
    </row>
    <row r="140" spans="1:17" s="25" customFormat="1" x14ac:dyDescent="0.2">
      <c r="A140" s="4" t="s">
        <v>56</v>
      </c>
      <c r="B140" s="4" t="s">
        <v>57</v>
      </c>
      <c r="C140" s="11">
        <f>SUM(C141:C142)</f>
        <v>24466151788</v>
      </c>
      <c r="D140" s="11">
        <f>SUM(D141:D142)</f>
        <v>24466151788</v>
      </c>
      <c r="E140" s="11">
        <f>E141+E142</f>
        <v>1895701686.4200001</v>
      </c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24"/>
    </row>
    <row r="141" spans="1:17" s="25" customFormat="1" x14ac:dyDescent="0.2">
      <c r="A141" s="4" t="s">
        <v>88</v>
      </c>
      <c r="B141" s="4" t="s">
        <v>89</v>
      </c>
      <c r="C141" s="11">
        <v>142143216</v>
      </c>
      <c r="D141" s="11">
        <v>142143216</v>
      </c>
      <c r="E141" s="24">
        <v>12878134.460000001</v>
      </c>
      <c r="F141" s="24"/>
      <c r="G141" s="24"/>
      <c r="H141" s="64"/>
      <c r="I141" s="64"/>
      <c r="J141" s="24"/>
      <c r="K141" s="24"/>
      <c r="L141" s="24"/>
      <c r="M141" s="24"/>
      <c r="N141" s="24"/>
      <c r="O141" s="24"/>
      <c r="P141" s="24"/>
      <c r="Q141" s="24"/>
    </row>
    <row r="142" spans="1:17" s="25" customFormat="1" x14ac:dyDescent="0.2">
      <c r="A142" s="4" t="s">
        <v>58</v>
      </c>
      <c r="B142" s="4" t="s">
        <v>59</v>
      </c>
      <c r="C142" s="11">
        <v>24324008572</v>
      </c>
      <c r="D142" s="11">
        <v>24324008572</v>
      </c>
      <c r="E142" s="24">
        <v>1882823551.96</v>
      </c>
      <c r="F142" s="24"/>
      <c r="G142" s="24"/>
      <c r="H142" s="64"/>
      <c r="I142" s="64"/>
      <c r="J142" s="24"/>
      <c r="K142" s="24"/>
      <c r="L142" s="24"/>
      <c r="M142" s="24"/>
      <c r="N142" s="24"/>
      <c r="O142" s="24"/>
      <c r="P142" s="24"/>
      <c r="Q142" s="24"/>
    </row>
    <row r="143" spans="1:17" s="25" customFormat="1" x14ac:dyDescent="0.2">
      <c r="A143" s="4" t="s">
        <v>368</v>
      </c>
      <c r="B143" s="4" t="s">
        <v>369</v>
      </c>
      <c r="C143" s="11"/>
      <c r="D143" s="64"/>
      <c r="E143" s="24"/>
      <c r="F143" s="24"/>
      <c r="G143" s="24"/>
      <c r="H143" s="64"/>
      <c r="I143" s="64"/>
      <c r="J143" s="24"/>
      <c r="K143" s="24"/>
      <c r="L143" s="24"/>
      <c r="M143" s="24"/>
      <c r="N143" s="24"/>
      <c r="O143" s="24"/>
      <c r="P143" s="24"/>
      <c r="Q143" s="24"/>
    </row>
    <row r="144" spans="1:17" s="25" customFormat="1" ht="30" x14ac:dyDescent="0.2">
      <c r="A144" s="4" t="s">
        <v>148</v>
      </c>
      <c r="B144" s="4" t="s">
        <v>154</v>
      </c>
      <c r="C144" s="11">
        <v>0</v>
      </c>
      <c r="D144" s="11"/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/>
      <c r="O144" s="11"/>
      <c r="P144" s="11"/>
      <c r="Q144" s="11">
        <f>SUM(E144:P144)</f>
        <v>0</v>
      </c>
    </row>
    <row r="145" spans="1:17" s="25" customFormat="1" ht="30" x14ac:dyDescent="0.2">
      <c r="A145" s="4" t="s">
        <v>149</v>
      </c>
      <c r="B145" s="4" t="s">
        <v>155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/>
      <c r="O145" s="11"/>
      <c r="P145" s="11"/>
      <c r="Q145" s="11">
        <f>SUM(E145:P145)</f>
        <v>0</v>
      </c>
    </row>
    <row r="146" spans="1:17" s="25" customFormat="1" ht="30" x14ac:dyDescent="0.2">
      <c r="A146" s="4" t="s">
        <v>150</v>
      </c>
      <c r="B146" s="4" t="s">
        <v>156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/>
      <c r="O146" s="11"/>
      <c r="P146" s="11"/>
      <c r="Q146" s="11">
        <f t="shared" si="3"/>
        <v>0</v>
      </c>
    </row>
    <row r="147" spans="1:17" s="25" customFormat="1" ht="30" x14ac:dyDescent="0.2">
      <c r="A147" s="4" t="s">
        <v>151</v>
      </c>
      <c r="B147" s="4" t="s">
        <v>157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/>
      <c r="O147" s="11"/>
      <c r="P147" s="11"/>
      <c r="Q147" s="11">
        <f>SUM(E147:P147)</f>
        <v>0</v>
      </c>
    </row>
    <row r="148" spans="1:17" s="25" customFormat="1" x14ac:dyDescent="0.2">
      <c r="A148" s="4" t="s">
        <v>152</v>
      </c>
      <c r="B148" s="4" t="s">
        <v>158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/>
      <c r="O148" s="11"/>
      <c r="P148" s="11"/>
      <c r="Q148" s="11">
        <f t="shared" si="3"/>
        <v>0</v>
      </c>
    </row>
    <row r="149" spans="1:17" s="25" customFormat="1" ht="30" x14ac:dyDescent="0.2">
      <c r="A149" s="4" t="s">
        <v>153</v>
      </c>
      <c r="B149" s="4" t="s">
        <v>159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/>
      <c r="K149" s="11"/>
      <c r="L149" s="11"/>
      <c r="M149" s="11"/>
      <c r="N149" s="11"/>
      <c r="O149" s="11"/>
      <c r="P149" s="11"/>
      <c r="Q149" s="11">
        <f t="shared" si="3"/>
        <v>0</v>
      </c>
    </row>
    <row r="150" spans="1:17" s="22" customFormat="1" x14ac:dyDescent="0.2">
      <c r="A150" s="33">
        <v>2.5</v>
      </c>
      <c r="B150" s="34" t="s">
        <v>103</v>
      </c>
      <c r="C150" s="35">
        <f>SUM(C151:C157)</f>
        <v>0</v>
      </c>
      <c r="D150" s="35"/>
      <c r="E150" s="35">
        <f t="shared" ref="E150" si="8">SUM(E151:E157)</f>
        <v>0</v>
      </c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>
        <f>SUM(E150:P150)</f>
        <v>0</v>
      </c>
    </row>
    <row r="151" spans="1:17" s="25" customFormat="1" x14ac:dyDescent="0.2">
      <c r="A151" s="4" t="s">
        <v>104</v>
      </c>
      <c r="B151" s="4" t="s">
        <v>111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/>
      <c r="O151" s="11"/>
      <c r="P151" s="11"/>
      <c r="Q151" s="11">
        <f>SUM(E151:P151)</f>
        <v>0</v>
      </c>
    </row>
    <row r="152" spans="1:17" s="25" customFormat="1" ht="30" x14ac:dyDescent="0.2">
      <c r="A152" s="4" t="s">
        <v>105</v>
      </c>
      <c r="B152" s="4" t="s">
        <v>112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/>
      <c r="O152" s="11"/>
      <c r="P152" s="11"/>
      <c r="Q152" s="11">
        <f t="shared" ref="Q152:Q157" si="9">SUM(E152:P152)</f>
        <v>0</v>
      </c>
    </row>
    <row r="153" spans="1:17" s="25" customFormat="1" ht="30" x14ac:dyDescent="0.2">
      <c r="A153" s="4" t="s">
        <v>106</v>
      </c>
      <c r="B153" s="4" t="s">
        <v>113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/>
      <c r="O153" s="11"/>
      <c r="P153" s="11"/>
      <c r="Q153" s="11">
        <f t="shared" si="9"/>
        <v>0</v>
      </c>
    </row>
    <row r="154" spans="1:17" s="25" customFormat="1" ht="30" x14ac:dyDescent="0.2">
      <c r="A154" s="4" t="s">
        <v>107</v>
      </c>
      <c r="B154" s="4" t="s">
        <v>114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11">
        <f t="shared" si="9"/>
        <v>0</v>
      </c>
    </row>
    <row r="155" spans="1:17" s="25" customFormat="1" ht="30" x14ac:dyDescent="0.2">
      <c r="A155" s="4" t="s">
        <v>108</v>
      </c>
      <c r="B155" s="4" t="s">
        <v>115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11">
        <f t="shared" si="9"/>
        <v>0</v>
      </c>
    </row>
    <row r="156" spans="1:17" s="25" customFormat="1" x14ac:dyDescent="0.2">
      <c r="A156" s="4" t="s">
        <v>109</v>
      </c>
      <c r="B156" s="4" t="s">
        <v>116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11">
        <f t="shared" si="9"/>
        <v>0</v>
      </c>
    </row>
    <row r="157" spans="1:17" s="25" customFormat="1" ht="30" x14ac:dyDescent="0.2">
      <c r="A157" s="4" t="s">
        <v>110</v>
      </c>
      <c r="B157" s="4" t="s">
        <v>117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11">
        <f t="shared" si="9"/>
        <v>0</v>
      </c>
    </row>
    <row r="158" spans="1:17" s="22" customFormat="1" x14ac:dyDescent="0.2">
      <c r="A158" s="33">
        <v>2.6</v>
      </c>
      <c r="B158" s="34" t="s">
        <v>94</v>
      </c>
      <c r="C158" s="35">
        <f>+C159+C167+C170+C172+C181+C183+C184+C186</f>
        <v>1900000</v>
      </c>
      <c r="D158" s="35">
        <f>+D159+D167+D170+D172+D181+D183+D184+D186</f>
        <v>3568203.48</v>
      </c>
      <c r="E158" s="35">
        <f t="shared" ref="E158:G158" si="10">+E159+E167+E170+E172+E181+E183+E184+E186</f>
        <v>0</v>
      </c>
      <c r="F158" s="35">
        <f t="shared" si="10"/>
        <v>0</v>
      </c>
      <c r="G158" s="35">
        <f t="shared" si="10"/>
        <v>0</v>
      </c>
      <c r="H158" s="35">
        <f>+H159+H167+H170+H172+H181+H183+H184+H186+H164</f>
        <v>0</v>
      </c>
      <c r="I158" s="35">
        <f>+I159+I167+I170+I172+I181+I183+I184+I186+I164</f>
        <v>0</v>
      </c>
      <c r="J158" s="35">
        <f>+J159+J167+J170+J172+J181+J183+J184+J186+J164</f>
        <v>0</v>
      </c>
      <c r="K158" s="35">
        <f>+K159+K170+K172+K181+K183+K184+K186+K164</f>
        <v>0</v>
      </c>
      <c r="L158" s="35">
        <f>+L159+M167+L170+L172+L181+L183+L184+L186+L164+L167</f>
        <v>0</v>
      </c>
      <c r="M158" s="35">
        <f>M159+M168+M172+M185</f>
        <v>0</v>
      </c>
      <c r="N158" s="35">
        <f>N159+N168+N172+N185</f>
        <v>0</v>
      </c>
      <c r="O158" s="35">
        <f>O159+O168+O172+O185+O181</f>
        <v>0</v>
      </c>
      <c r="P158" s="35">
        <f>P159+P168+P172+P185+P181+P177</f>
        <v>0</v>
      </c>
      <c r="Q158" s="30">
        <f>SUM(E158:P158)</f>
        <v>0</v>
      </c>
    </row>
    <row r="159" spans="1:17" s="25" customFormat="1" x14ac:dyDescent="0.2">
      <c r="A159" s="4" t="s">
        <v>95</v>
      </c>
      <c r="B159" s="4" t="s">
        <v>96</v>
      </c>
      <c r="C159" s="11">
        <f>+C160</f>
        <v>1100000</v>
      </c>
      <c r="D159" s="11">
        <f>+D160+D162</f>
        <v>1450000</v>
      </c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24"/>
    </row>
    <row r="160" spans="1:17" s="25" customFormat="1" x14ac:dyDescent="0.25">
      <c r="A160" s="4" t="s">
        <v>97</v>
      </c>
      <c r="B160" s="4" t="s">
        <v>98</v>
      </c>
      <c r="C160" s="61">
        <v>1100000</v>
      </c>
      <c r="D160" s="61">
        <v>1410000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24"/>
    </row>
    <row r="161" spans="1:17" s="25" customFormat="1" x14ac:dyDescent="0.25">
      <c r="A161" s="4" t="s">
        <v>319</v>
      </c>
      <c r="B161" s="4" t="s">
        <v>320</v>
      </c>
      <c r="C161" s="61">
        <v>0</v>
      </c>
      <c r="D161" s="61">
        <v>0</v>
      </c>
      <c r="E161" s="11"/>
      <c r="F161" s="11"/>
      <c r="G161" s="11"/>
      <c r="H161" s="64"/>
      <c r="I161" s="11"/>
      <c r="J161" s="11"/>
      <c r="K161" s="11"/>
      <c r="L161" s="11"/>
      <c r="M161" s="11"/>
      <c r="N161" s="11"/>
      <c r="O161" s="11"/>
      <c r="P161" s="11"/>
      <c r="Q161" s="24"/>
    </row>
    <row r="162" spans="1:17" s="25" customFormat="1" x14ac:dyDescent="0.25">
      <c r="A162" s="4" t="s">
        <v>321</v>
      </c>
      <c r="B162" s="4" t="s">
        <v>322</v>
      </c>
      <c r="C162" s="61"/>
      <c r="D162" s="61">
        <v>40000</v>
      </c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24"/>
    </row>
    <row r="163" spans="1:17" s="25" customFormat="1" ht="30" x14ac:dyDescent="0.25">
      <c r="A163" s="4" t="s">
        <v>323</v>
      </c>
      <c r="B163" s="4" t="s">
        <v>324</v>
      </c>
      <c r="C163" s="61">
        <v>0</v>
      </c>
      <c r="D163" s="61">
        <v>0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24"/>
    </row>
    <row r="164" spans="1:17" s="25" customFormat="1" x14ac:dyDescent="0.25">
      <c r="A164" s="4" t="s">
        <v>160</v>
      </c>
      <c r="B164" s="4" t="s">
        <v>161</v>
      </c>
      <c r="C164" s="61">
        <v>0</v>
      </c>
      <c r="D164" s="61">
        <v>0</v>
      </c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 s="25" customFormat="1" x14ac:dyDescent="0.25">
      <c r="A165" s="4" t="s">
        <v>325</v>
      </c>
      <c r="B165" s="4" t="s">
        <v>326</v>
      </c>
      <c r="C165" s="61"/>
      <c r="D165" s="61"/>
      <c r="E165" s="11"/>
      <c r="F165" s="11"/>
      <c r="G165" s="11"/>
      <c r="H165" s="64"/>
      <c r="I165" s="64"/>
      <c r="J165" s="11"/>
      <c r="K165" s="11"/>
      <c r="L165" s="11"/>
      <c r="M165" s="11"/>
      <c r="N165" s="11"/>
      <c r="O165" s="11"/>
      <c r="P165" s="11"/>
      <c r="Q165" s="11"/>
    </row>
    <row r="166" spans="1:17" s="25" customFormat="1" x14ac:dyDescent="0.25">
      <c r="A166" s="4" t="s">
        <v>376</v>
      </c>
      <c r="B166" s="4" t="s">
        <v>377</v>
      </c>
      <c r="C166" s="61"/>
      <c r="D166" s="61"/>
      <c r="E166" s="11"/>
      <c r="F166" s="11"/>
      <c r="G166" s="11"/>
      <c r="H166" s="64"/>
      <c r="I166" s="64"/>
      <c r="J166" s="11"/>
      <c r="K166" s="11"/>
      <c r="L166" s="11"/>
      <c r="M166" s="11"/>
      <c r="N166" s="11"/>
      <c r="O166" s="11"/>
      <c r="P166" s="11"/>
      <c r="Q166" s="11"/>
    </row>
    <row r="167" spans="1:17" s="25" customFormat="1" x14ac:dyDescent="0.25">
      <c r="A167" s="4" t="s">
        <v>99</v>
      </c>
      <c r="B167" s="4" t="s">
        <v>100</v>
      </c>
      <c r="C167" s="61">
        <f t="shared" ref="C167:D167" si="11">+C168</f>
        <v>800000</v>
      </c>
      <c r="D167" s="61">
        <f>+D168+D169</f>
        <v>2100803.48</v>
      </c>
      <c r="E167" s="11"/>
      <c r="F167" s="11"/>
      <c r="G167" s="11"/>
      <c r="H167" s="11"/>
      <c r="I167" s="11"/>
      <c r="J167" s="11"/>
      <c r="L167" s="11"/>
      <c r="M167" s="11"/>
      <c r="N167" s="11"/>
      <c r="O167" s="11"/>
      <c r="P167" s="11"/>
      <c r="Q167" s="24"/>
    </row>
    <row r="168" spans="1:17" s="25" customFormat="1" x14ac:dyDescent="0.25">
      <c r="A168" s="4" t="s">
        <v>101</v>
      </c>
      <c r="B168" s="4" t="s">
        <v>102</v>
      </c>
      <c r="C168" s="61">
        <v>800000</v>
      </c>
      <c r="D168" s="61">
        <v>1936943.48</v>
      </c>
      <c r="E168" s="11"/>
      <c r="F168" s="11"/>
      <c r="G168" s="11"/>
      <c r="H168" s="11"/>
      <c r="I168" s="11"/>
      <c r="J168" s="11"/>
      <c r="L168" s="11"/>
      <c r="M168" s="11"/>
      <c r="N168" s="11"/>
      <c r="O168" s="11"/>
      <c r="P168" s="11"/>
      <c r="Q168" s="24"/>
    </row>
    <row r="169" spans="1:17" s="25" customFormat="1" x14ac:dyDescent="0.25">
      <c r="A169" s="4" t="s">
        <v>327</v>
      </c>
      <c r="B169" s="4" t="s">
        <v>328</v>
      </c>
      <c r="C169" s="61">
        <v>0</v>
      </c>
      <c r="D169" s="61">
        <v>163860</v>
      </c>
      <c r="E169" s="11"/>
      <c r="F169" s="11"/>
      <c r="G169" s="11"/>
      <c r="H169" s="11"/>
      <c r="I169" s="11"/>
      <c r="J169" s="11"/>
      <c r="L169" s="11"/>
      <c r="M169" s="11"/>
      <c r="N169" s="11"/>
      <c r="O169" s="11"/>
      <c r="P169" s="11"/>
      <c r="Q169" s="24"/>
    </row>
    <row r="170" spans="1:17" s="25" customFormat="1" ht="30" x14ac:dyDescent="0.25">
      <c r="A170" s="4" t="s">
        <v>162</v>
      </c>
      <c r="B170" s="4" t="s">
        <v>168</v>
      </c>
      <c r="C170" s="61">
        <v>0</v>
      </c>
      <c r="D170" s="61">
        <v>0</v>
      </c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</row>
    <row r="171" spans="1:17" s="25" customFormat="1" x14ac:dyDescent="0.25">
      <c r="A171" s="4" t="s">
        <v>329</v>
      </c>
      <c r="B171" s="4" t="s">
        <v>330</v>
      </c>
      <c r="C171" s="61"/>
      <c r="D171" s="6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 s="25" customFormat="1" x14ac:dyDescent="0.25">
      <c r="A172" s="4" t="s">
        <v>163</v>
      </c>
      <c r="B172" s="4" t="s">
        <v>169</v>
      </c>
      <c r="C172" s="61">
        <v>0</v>
      </c>
      <c r="D172" s="61">
        <f>D176+D179</f>
        <v>17400</v>
      </c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</row>
    <row r="173" spans="1:17" s="25" customFormat="1" x14ac:dyDescent="0.25">
      <c r="A173" s="4" t="s">
        <v>378</v>
      </c>
      <c r="B173" s="4" t="s">
        <v>380</v>
      </c>
      <c r="C173" s="61"/>
      <c r="D173" s="6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 s="25" customFormat="1" ht="15" customHeight="1" x14ac:dyDescent="0.25">
      <c r="A174" s="4" t="s">
        <v>379</v>
      </c>
      <c r="B174" s="4" t="s">
        <v>381</v>
      </c>
      <c r="C174" s="61"/>
      <c r="D174" s="6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 s="25" customFormat="1" x14ac:dyDescent="0.25">
      <c r="A175" s="4" t="s">
        <v>331</v>
      </c>
      <c r="B175" s="4" t="s">
        <v>332</v>
      </c>
      <c r="C175" s="61">
        <v>0</v>
      </c>
      <c r="D175" s="61">
        <v>0</v>
      </c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s="25" customFormat="1" x14ac:dyDescent="0.25">
      <c r="A176" s="4" t="s">
        <v>333</v>
      </c>
      <c r="B176" s="4" t="s">
        <v>334</v>
      </c>
      <c r="C176" s="61">
        <v>0</v>
      </c>
      <c r="D176" s="61">
        <v>15000</v>
      </c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 s="25" customFormat="1" ht="30" x14ac:dyDescent="0.25">
      <c r="A177" s="4" t="s">
        <v>335</v>
      </c>
      <c r="B177" s="4" t="s">
        <v>336</v>
      </c>
      <c r="C177" s="61">
        <v>0</v>
      </c>
      <c r="D177" s="61">
        <v>0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s="25" customFormat="1" x14ac:dyDescent="0.25">
      <c r="A178" s="4" t="s">
        <v>337</v>
      </c>
      <c r="B178" s="4" t="s">
        <v>338</v>
      </c>
      <c r="C178" s="61"/>
      <c r="D178" s="6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s="25" customFormat="1" x14ac:dyDescent="0.25">
      <c r="A179" s="4" t="s">
        <v>406</v>
      </c>
      <c r="B179" s="4" t="s">
        <v>407</v>
      </c>
      <c r="C179" s="61"/>
      <c r="D179" s="61">
        <v>2400</v>
      </c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s="25" customFormat="1" x14ac:dyDescent="0.25">
      <c r="A180" s="4" t="s">
        <v>352</v>
      </c>
      <c r="B180" s="4" t="s">
        <v>353</v>
      </c>
      <c r="C180" s="61"/>
      <c r="D180" s="6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s="25" customFormat="1" x14ac:dyDescent="0.25">
      <c r="A181" s="4" t="s">
        <v>164</v>
      </c>
      <c r="B181" s="4" t="s">
        <v>170</v>
      </c>
      <c r="C181" s="61">
        <v>0</v>
      </c>
      <c r="D181" s="61">
        <v>0</v>
      </c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s="25" customFormat="1" x14ac:dyDescent="0.25">
      <c r="A182" s="4" t="s">
        <v>354</v>
      </c>
      <c r="B182" s="4" t="s">
        <v>355</v>
      </c>
      <c r="C182" s="61"/>
      <c r="D182" s="6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 s="25" customFormat="1" x14ac:dyDescent="0.25">
      <c r="A183" s="4" t="s">
        <v>165</v>
      </c>
      <c r="B183" s="4" t="s">
        <v>171</v>
      </c>
      <c r="C183" s="61">
        <v>0</v>
      </c>
      <c r="D183" s="61">
        <v>0</v>
      </c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s="25" customFormat="1" x14ac:dyDescent="0.25">
      <c r="A184" s="4" t="s">
        <v>166</v>
      </c>
      <c r="B184" s="4" t="s">
        <v>172</v>
      </c>
      <c r="C184" s="61">
        <v>0</v>
      </c>
      <c r="D184" s="61">
        <v>0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s="25" customFormat="1" x14ac:dyDescent="0.25">
      <c r="A185" s="4" t="s">
        <v>339</v>
      </c>
      <c r="B185" s="4" t="s">
        <v>340</v>
      </c>
      <c r="C185" s="61"/>
      <c r="D185" s="6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s="25" customFormat="1" ht="30" x14ac:dyDescent="0.25">
      <c r="A186" s="4" t="s">
        <v>167</v>
      </c>
      <c r="B186" s="4" t="s">
        <v>173</v>
      </c>
      <c r="C186" s="61">
        <v>0</v>
      </c>
      <c r="D186" s="61">
        <v>0</v>
      </c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 s="22" customFormat="1" x14ac:dyDescent="0.2">
      <c r="A187" s="33">
        <v>2.7</v>
      </c>
      <c r="B187" s="34" t="s">
        <v>174</v>
      </c>
      <c r="C187" s="35">
        <f>SUM(C188:C192)</f>
        <v>0</v>
      </c>
      <c r="D187" s="35">
        <f>D188</f>
        <v>0</v>
      </c>
      <c r="E187" s="35">
        <f>SUM(E188:E192)</f>
        <v>0</v>
      </c>
      <c r="F187" s="35">
        <f t="shared" ref="F187:P187" si="12">SUM(F188:F192)</f>
        <v>0</v>
      </c>
      <c r="G187" s="35">
        <f t="shared" si="12"/>
        <v>0</v>
      </c>
      <c r="H187" s="35">
        <f t="shared" si="12"/>
        <v>0</v>
      </c>
      <c r="I187" s="35">
        <f t="shared" si="12"/>
        <v>0</v>
      </c>
      <c r="J187" s="35">
        <f t="shared" si="12"/>
        <v>0</v>
      </c>
      <c r="K187" s="35">
        <f t="shared" si="12"/>
        <v>0</v>
      </c>
      <c r="L187" s="35">
        <f t="shared" si="12"/>
        <v>0</v>
      </c>
      <c r="M187" s="35">
        <f t="shared" si="12"/>
        <v>0</v>
      </c>
      <c r="N187" s="35">
        <f t="shared" si="12"/>
        <v>0</v>
      </c>
      <c r="O187" s="35">
        <f t="shared" si="12"/>
        <v>0</v>
      </c>
      <c r="P187" s="35">
        <f t="shared" si="12"/>
        <v>0</v>
      </c>
      <c r="Q187" s="35">
        <f>SUM(E187:P187)</f>
        <v>0</v>
      </c>
    </row>
    <row r="188" spans="1:17" s="25" customFormat="1" x14ac:dyDescent="0.2">
      <c r="A188" s="4" t="s">
        <v>176</v>
      </c>
      <c r="B188" s="4" t="s">
        <v>175</v>
      </c>
      <c r="C188" s="41">
        <v>0</v>
      </c>
      <c r="D188" s="41">
        <v>0</v>
      </c>
      <c r="E188" s="41">
        <v>0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/>
      <c r="O188" s="41"/>
      <c r="P188" s="41"/>
      <c r="Q188" s="41">
        <f>SUM(E188:P188)</f>
        <v>0</v>
      </c>
    </row>
    <row r="189" spans="1:17" s="25" customFormat="1" x14ac:dyDescent="0.2">
      <c r="A189" s="4" t="s">
        <v>341</v>
      </c>
      <c r="B189" s="4" t="s">
        <v>342</v>
      </c>
      <c r="C189" s="41">
        <v>0</v>
      </c>
      <c r="D189" s="41">
        <v>0</v>
      </c>
      <c r="E189" s="41"/>
      <c r="F189" s="41"/>
      <c r="G189" s="41"/>
      <c r="H189" s="41"/>
      <c r="I189" s="41"/>
      <c r="J189" s="41"/>
      <c r="K189" s="41"/>
      <c r="L189" s="41"/>
      <c r="M189" s="41">
        <v>0</v>
      </c>
      <c r="N189" s="41"/>
      <c r="O189" s="41"/>
      <c r="P189" s="41"/>
      <c r="Q189" s="41"/>
    </row>
    <row r="190" spans="1:17" s="25" customFormat="1" x14ac:dyDescent="0.2">
      <c r="A190" s="4" t="s">
        <v>177</v>
      </c>
      <c r="B190" s="4" t="s">
        <v>180</v>
      </c>
      <c r="D190" s="41">
        <v>0</v>
      </c>
      <c r="E190" s="41">
        <v>0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/>
      <c r="O190" s="41"/>
      <c r="P190" s="41"/>
      <c r="Q190" s="41">
        <f t="shared" ref="Q190:Q192" si="13">SUM(E190:P190)</f>
        <v>0</v>
      </c>
    </row>
    <row r="191" spans="1:17" s="25" customFormat="1" x14ac:dyDescent="0.2">
      <c r="A191" s="4" t="s">
        <v>178</v>
      </c>
      <c r="B191" s="4" t="s">
        <v>181</v>
      </c>
      <c r="C191" s="41">
        <v>0</v>
      </c>
      <c r="D191" s="41">
        <v>0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/>
      <c r="O191" s="41"/>
      <c r="P191" s="41"/>
      <c r="Q191" s="41">
        <f t="shared" si="13"/>
        <v>0</v>
      </c>
    </row>
    <row r="192" spans="1:17" s="25" customFormat="1" ht="30" x14ac:dyDescent="0.2">
      <c r="A192" s="68" t="s">
        <v>179</v>
      </c>
      <c r="B192" s="68" t="s">
        <v>182</v>
      </c>
      <c r="C192" s="41">
        <v>0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/>
      <c r="O192" s="41"/>
      <c r="P192" s="41"/>
      <c r="Q192" s="41">
        <f t="shared" si="13"/>
        <v>0</v>
      </c>
    </row>
    <row r="193" spans="1:17" s="22" customFormat="1" ht="30" x14ac:dyDescent="0.2">
      <c r="A193" s="33">
        <v>2.8</v>
      </c>
      <c r="B193" s="34" t="s">
        <v>183</v>
      </c>
      <c r="C193" s="35">
        <f>SUM(C194:C195)</f>
        <v>0</v>
      </c>
      <c r="D193" s="35">
        <f>SUM(D194:D195)</f>
        <v>0</v>
      </c>
      <c r="E193" s="35">
        <f t="shared" ref="E193:P193" si="14">SUM(E194:E195)</f>
        <v>0</v>
      </c>
      <c r="F193" s="35">
        <f t="shared" si="14"/>
        <v>0</v>
      </c>
      <c r="G193" s="35">
        <f t="shared" si="14"/>
        <v>0</v>
      </c>
      <c r="H193" s="35">
        <f t="shared" si="14"/>
        <v>0</v>
      </c>
      <c r="I193" s="35">
        <f t="shared" si="14"/>
        <v>0</v>
      </c>
      <c r="J193" s="35">
        <f t="shared" si="14"/>
        <v>0</v>
      </c>
      <c r="K193" s="35">
        <f t="shared" si="14"/>
        <v>0</v>
      </c>
      <c r="L193" s="35">
        <f t="shared" si="14"/>
        <v>0</v>
      </c>
      <c r="M193" s="35">
        <f t="shared" si="14"/>
        <v>0</v>
      </c>
      <c r="N193" s="35">
        <f t="shared" si="14"/>
        <v>0</v>
      </c>
      <c r="O193" s="35">
        <f t="shared" si="14"/>
        <v>0</v>
      </c>
      <c r="P193" s="35">
        <f t="shared" si="14"/>
        <v>0</v>
      </c>
      <c r="Q193" s="35">
        <f>SUM(E193:P193)</f>
        <v>0</v>
      </c>
    </row>
    <row r="194" spans="1:17" s="25" customFormat="1" x14ac:dyDescent="0.2">
      <c r="A194" s="4" t="s">
        <v>188</v>
      </c>
      <c r="B194" s="4" t="s">
        <v>189</v>
      </c>
      <c r="C194" s="41">
        <v>0</v>
      </c>
      <c r="D194" s="41"/>
      <c r="E194" s="41">
        <v>0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f>SUM(E194:P194)</f>
        <v>0</v>
      </c>
    </row>
    <row r="195" spans="1:17" s="25" customFormat="1" ht="30" x14ac:dyDescent="0.2">
      <c r="A195" s="4" t="s">
        <v>190</v>
      </c>
      <c r="B195" s="4" t="s">
        <v>191</v>
      </c>
      <c r="C195" s="41">
        <v>0</v>
      </c>
      <c r="D195" s="41"/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f>SUM(E195:P195)</f>
        <v>0</v>
      </c>
    </row>
    <row r="196" spans="1:17" s="22" customFormat="1" x14ac:dyDescent="0.2">
      <c r="A196" s="33">
        <v>2.9</v>
      </c>
      <c r="B196" s="34" t="s">
        <v>187</v>
      </c>
      <c r="C196" s="35">
        <f>SUM(C197:C199)</f>
        <v>0</v>
      </c>
      <c r="D196" s="35"/>
      <c r="E196" s="35">
        <f t="shared" ref="E196:Q196" si="15">SUM(E197:E199)</f>
        <v>0</v>
      </c>
      <c r="F196" s="35">
        <f t="shared" ref="F196:P196" si="16">SUM(F197:F199)</f>
        <v>0</v>
      </c>
      <c r="G196" s="35">
        <f t="shared" si="16"/>
        <v>0</v>
      </c>
      <c r="H196" s="35">
        <f t="shared" si="16"/>
        <v>0</v>
      </c>
      <c r="I196" s="35">
        <f t="shared" si="16"/>
        <v>0</v>
      </c>
      <c r="J196" s="35">
        <f t="shared" si="16"/>
        <v>0</v>
      </c>
      <c r="K196" s="35">
        <f t="shared" si="16"/>
        <v>0</v>
      </c>
      <c r="L196" s="35">
        <f t="shared" si="16"/>
        <v>0</v>
      </c>
      <c r="M196" s="35">
        <f t="shared" si="16"/>
        <v>0</v>
      </c>
      <c r="N196" s="35">
        <f t="shared" si="16"/>
        <v>0</v>
      </c>
      <c r="O196" s="35">
        <f t="shared" si="16"/>
        <v>0</v>
      </c>
      <c r="P196" s="35">
        <f t="shared" si="16"/>
        <v>0</v>
      </c>
      <c r="Q196" s="35">
        <f t="shared" si="15"/>
        <v>0</v>
      </c>
    </row>
    <row r="197" spans="1:17" s="25" customFormat="1" x14ac:dyDescent="0.2">
      <c r="A197" s="4" t="s">
        <v>184</v>
      </c>
      <c r="B197" s="4" t="s">
        <v>192</v>
      </c>
      <c r="C197" s="41">
        <v>0</v>
      </c>
      <c r="D197" s="41"/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/>
      <c r="O197" s="41"/>
      <c r="P197" s="41"/>
      <c r="Q197" s="41">
        <f>SUM(E197:P197)</f>
        <v>0</v>
      </c>
    </row>
    <row r="198" spans="1:17" s="25" customFormat="1" x14ac:dyDescent="0.2">
      <c r="A198" s="4" t="s">
        <v>185</v>
      </c>
      <c r="B198" s="4" t="s">
        <v>193</v>
      </c>
      <c r="C198" s="41">
        <v>0</v>
      </c>
      <c r="D198" s="41"/>
      <c r="E198" s="41">
        <v>0</v>
      </c>
      <c r="F198" s="41">
        <v>0</v>
      </c>
      <c r="G198" s="41">
        <v>0</v>
      </c>
      <c r="H198" s="41"/>
      <c r="I198" s="41"/>
      <c r="J198" s="41"/>
      <c r="K198" s="41"/>
      <c r="L198" s="41"/>
      <c r="M198" s="41"/>
      <c r="N198" s="41"/>
      <c r="O198" s="41"/>
      <c r="P198" s="41"/>
      <c r="Q198" s="41">
        <f>SUM(E198:P198)</f>
        <v>0</v>
      </c>
    </row>
    <row r="199" spans="1:17" s="25" customFormat="1" ht="30" x14ac:dyDescent="0.25">
      <c r="A199" s="4" t="s">
        <v>186</v>
      </c>
      <c r="B199" s="4" t="s">
        <v>194</v>
      </c>
      <c r="C199" s="49"/>
      <c r="D199" s="41"/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/>
      <c r="O199" s="41"/>
      <c r="P199" s="41"/>
      <c r="Q199" s="41">
        <f>SUM(E199:P199)</f>
        <v>0</v>
      </c>
    </row>
    <row r="200" spans="1:17" s="25" customFormat="1" x14ac:dyDescent="0.2">
      <c r="A200" s="4"/>
      <c r="B200" s="4"/>
      <c r="C200" s="41"/>
      <c r="D200" s="41"/>
      <c r="E200" s="41"/>
      <c r="F200" s="41"/>
      <c r="G200" s="41"/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/>
      <c r="O200" s="41"/>
      <c r="P200" s="41"/>
      <c r="Q200" s="24"/>
    </row>
    <row r="201" spans="1:17" s="25" customFormat="1" x14ac:dyDescent="0.2">
      <c r="A201" s="4"/>
      <c r="B201" s="4"/>
      <c r="C201" s="41"/>
      <c r="D201" s="41"/>
      <c r="E201" s="41"/>
      <c r="F201" s="41"/>
      <c r="G201" s="41"/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/>
      <c r="O201" s="41"/>
      <c r="P201" s="41"/>
      <c r="Q201" s="24"/>
    </row>
    <row r="202" spans="1:17" s="22" customFormat="1" x14ac:dyDescent="0.2">
      <c r="A202" s="12">
        <v>4</v>
      </c>
      <c r="B202" s="13" t="s">
        <v>201</v>
      </c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37"/>
    </row>
    <row r="203" spans="1:17" s="22" customFormat="1" x14ac:dyDescent="0.2">
      <c r="A203" s="33">
        <v>4.0999999999999996</v>
      </c>
      <c r="B203" s="34" t="s">
        <v>200</v>
      </c>
      <c r="C203" s="35">
        <f>SUM(C204:C205)</f>
        <v>0</v>
      </c>
      <c r="D203" s="35"/>
      <c r="E203" s="35">
        <f t="shared" ref="E203:Q203" si="17">SUM(E204:E205)</f>
        <v>0</v>
      </c>
      <c r="F203" s="35">
        <f t="shared" ref="F203:P203" si="18">SUM(F204:F205)</f>
        <v>0</v>
      </c>
      <c r="G203" s="35">
        <f t="shared" si="18"/>
        <v>0</v>
      </c>
      <c r="H203" s="35">
        <f t="shared" si="18"/>
        <v>0</v>
      </c>
      <c r="I203" s="35">
        <f t="shared" si="18"/>
        <v>0</v>
      </c>
      <c r="J203" s="35">
        <f t="shared" si="18"/>
        <v>0</v>
      </c>
      <c r="K203" s="35">
        <f t="shared" si="18"/>
        <v>0</v>
      </c>
      <c r="L203" s="35">
        <f t="shared" si="18"/>
        <v>0</v>
      </c>
      <c r="M203" s="35">
        <f t="shared" si="18"/>
        <v>0</v>
      </c>
      <c r="N203" s="35">
        <f t="shared" si="18"/>
        <v>0</v>
      </c>
      <c r="O203" s="35">
        <f t="shared" si="18"/>
        <v>0</v>
      </c>
      <c r="P203" s="35">
        <f t="shared" si="18"/>
        <v>0</v>
      </c>
      <c r="Q203" s="35">
        <f t="shared" si="17"/>
        <v>0</v>
      </c>
    </row>
    <row r="204" spans="1:17" s="25" customFormat="1" x14ac:dyDescent="0.2">
      <c r="A204" s="4" t="s">
        <v>197</v>
      </c>
      <c r="B204" s="4" t="s">
        <v>196</v>
      </c>
      <c r="C204" s="41">
        <v>0</v>
      </c>
      <c r="D204" s="41"/>
      <c r="E204" s="41">
        <v>0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/>
      <c r="N204" s="41"/>
      <c r="O204" s="41"/>
      <c r="P204" s="41"/>
      <c r="Q204" s="41">
        <f t="shared" ref="Q204:Q211" si="19">SUM(E204:J204)</f>
        <v>0</v>
      </c>
    </row>
    <row r="205" spans="1:17" s="25" customFormat="1" ht="30" x14ac:dyDescent="0.2">
      <c r="A205" s="4" t="s">
        <v>195</v>
      </c>
      <c r="B205" s="4" t="s">
        <v>198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/>
      <c r="N205" s="41"/>
      <c r="O205" s="41"/>
      <c r="P205" s="41"/>
      <c r="Q205" s="41">
        <f t="shared" si="19"/>
        <v>0</v>
      </c>
    </row>
    <row r="206" spans="1:17" s="22" customFormat="1" x14ac:dyDescent="0.2">
      <c r="A206" s="33">
        <v>4.2</v>
      </c>
      <c r="B206" s="34" t="s">
        <v>199</v>
      </c>
      <c r="C206" s="35">
        <f>SUM(C207:C208)</f>
        <v>0</v>
      </c>
      <c r="D206" s="35"/>
      <c r="E206" s="35">
        <f t="shared" ref="E206:M206" si="20">SUM(E207:E208)</f>
        <v>0</v>
      </c>
      <c r="F206" s="35">
        <f t="shared" si="20"/>
        <v>0</v>
      </c>
      <c r="G206" s="35">
        <f t="shared" si="20"/>
        <v>0</v>
      </c>
      <c r="H206" s="35">
        <f t="shared" si="20"/>
        <v>0</v>
      </c>
      <c r="I206" s="35">
        <f t="shared" si="20"/>
        <v>0</v>
      </c>
      <c r="J206" s="35">
        <f t="shared" si="20"/>
        <v>0</v>
      </c>
      <c r="K206" s="35">
        <f t="shared" si="20"/>
        <v>0</v>
      </c>
      <c r="L206" s="35">
        <f t="shared" si="20"/>
        <v>0</v>
      </c>
      <c r="M206" s="35">
        <f t="shared" si="20"/>
        <v>0</v>
      </c>
      <c r="N206" s="35"/>
      <c r="O206" s="35"/>
      <c r="P206" s="35"/>
      <c r="Q206" s="35">
        <f>SUM(Q207:Q208)</f>
        <v>0</v>
      </c>
    </row>
    <row r="207" spans="1:17" s="25" customFormat="1" x14ac:dyDescent="0.2">
      <c r="A207" s="4" t="s">
        <v>206</v>
      </c>
      <c r="B207" s="4" t="s">
        <v>205</v>
      </c>
      <c r="C207" s="41">
        <v>0</v>
      </c>
      <c r="D207" s="41"/>
      <c r="E207" s="41"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/>
      <c r="N207" s="41"/>
      <c r="O207" s="41"/>
      <c r="P207" s="41"/>
      <c r="Q207" s="41">
        <f t="shared" si="19"/>
        <v>0</v>
      </c>
    </row>
    <row r="208" spans="1:17" s="25" customFormat="1" x14ac:dyDescent="0.2">
      <c r="A208" s="4" t="s">
        <v>208</v>
      </c>
      <c r="B208" s="4" t="s">
        <v>207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/>
      <c r="N208" s="41"/>
      <c r="O208" s="41"/>
      <c r="P208" s="41"/>
      <c r="Q208" s="41">
        <f t="shared" si="19"/>
        <v>0</v>
      </c>
    </row>
    <row r="209" spans="1:17" s="22" customFormat="1" x14ac:dyDescent="0.2">
      <c r="A209" s="33">
        <v>4.3</v>
      </c>
      <c r="B209" s="34" t="s">
        <v>202</v>
      </c>
      <c r="C209" s="35">
        <f>SUM(C210)</f>
        <v>0</v>
      </c>
      <c r="D209" s="35"/>
      <c r="E209" s="35">
        <f t="shared" ref="E209:L209" si="21">SUM(E210)</f>
        <v>0</v>
      </c>
      <c r="F209" s="35">
        <v>0</v>
      </c>
      <c r="G209" s="35">
        <v>0</v>
      </c>
      <c r="H209" s="35">
        <f t="shared" si="21"/>
        <v>0</v>
      </c>
      <c r="I209" s="35">
        <f t="shared" si="21"/>
        <v>0</v>
      </c>
      <c r="J209" s="35">
        <f t="shared" si="21"/>
        <v>0</v>
      </c>
      <c r="K209" s="35">
        <f t="shared" si="21"/>
        <v>0</v>
      </c>
      <c r="L209" s="35">
        <f t="shared" si="21"/>
        <v>0</v>
      </c>
      <c r="M209" s="35"/>
      <c r="N209" s="35"/>
      <c r="O209" s="35"/>
      <c r="P209" s="35"/>
      <c r="Q209" s="35">
        <f>SUM(Q210)</f>
        <v>0</v>
      </c>
    </row>
    <row r="210" spans="1:17" s="25" customFormat="1" x14ac:dyDescent="0.2">
      <c r="A210" s="4" t="s">
        <v>204</v>
      </c>
      <c r="B210" s="4" t="s">
        <v>203</v>
      </c>
      <c r="C210" s="41">
        <v>0</v>
      </c>
      <c r="D210" s="41"/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/>
      <c r="N210" s="41"/>
      <c r="O210" s="41"/>
      <c r="P210" s="41"/>
      <c r="Q210" s="41">
        <f t="shared" si="19"/>
        <v>0</v>
      </c>
    </row>
    <row r="211" spans="1:17" s="26" customFormat="1" x14ac:dyDescent="0.2">
      <c r="A211" s="70" t="s">
        <v>211</v>
      </c>
      <c r="B211" s="70"/>
      <c r="C211" s="42">
        <f>+C203+C206+C209</f>
        <v>0</v>
      </c>
      <c r="D211" s="42"/>
      <c r="E211" s="42">
        <f t="shared" ref="E211:G211" si="22">+E203+E206+E209</f>
        <v>0</v>
      </c>
      <c r="F211" s="42">
        <f t="shared" si="22"/>
        <v>0</v>
      </c>
      <c r="G211" s="42">
        <f t="shared" si="22"/>
        <v>0</v>
      </c>
      <c r="H211" s="42">
        <f>+H203+H206+H209</f>
        <v>0</v>
      </c>
      <c r="I211" s="42">
        <v>0</v>
      </c>
      <c r="J211" s="42">
        <v>0</v>
      </c>
      <c r="K211" s="42">
        <v>0</v>
      </c>
      <c r="L211" s="42">
        <v>0</v>
      </c>
      <c r="M211" s="42"/>
      <c r="N211" s="42"/>
      <c r="O211" s="42"/>
      <c r="P211" s="42"/>
      <c r="Q211" s="42">
        <f t="shared" si="19"/>
        <v>0</v>
      </c>
    </row>
    <row r="212" spans="1:17" s="25" customFormat="1" x14ac:dyDescent="0.2">
      <c r="A212" s="4"/>
      <c r="B212" s="4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24"/>
    </row>
    <row r="213" spans="1:17" s="22" customFormat="1" ht="15.75" thickBot="1" x14ac:dyDescent="0.25">
      <c r="A213" s="71" t="s">
        <v>212</v>
      </c>
      <c r="B213" s="71"/>
      <c r="C213" s="17">
        <f t="shared" ref="C213:Q213" si="23">+C15+C211</f>
        <v>25525319859</v>
      </c>
      <c r="D213" s="17">
        <f t="shared" si="23"/>
        <v>25557476113.169998</v>
      </c>
      <c r="E213" s="17">
        <f t="shared" si="23"/>
        <v>1968315854.3700001</v>
      </c>
      <c r="F213" s="17">
        <f t="shared" si="23"/>
        <v>0</v>
      </c>
      <c r="G213" s="17">
        <f t="shared" si="23"/>
        <v>0</v>
      </c>
      <c r="H213" s="17">
        <f t="shared" si="23"/>
        <v>0</v>
      </c>
      <c r="I213" s="17">
        <f t="shared" si="23"/>
        <v>0</v>
      </c>
      <c r="J213" s="17">
        <f t="shared" si="23"/>
        <v>0</v>
      </c>
      <c r="K213" s="17">
        <f t="shared" si="23"/>
        <v>0</v>
      </c>
      <c r="L213" s="17">
        <f t="shared" si="23"/>
        <v>0</v>
      </c>
      <c r="M213" s="17">
        <f t="shared" si="23"/>
        <v>0</v>
      </c>
      <c r="N213" s="17">
        <f t="shared" si="23"/>
        <v>0</v>
      </c>
      <c r="O213" s="17">
        <f t="shared" si="23"/>
        <v>0</v>
      </c>
      <c r="P213" s="17">
        <f t="shared" si="23"/>
        <v>0</v>
      </c>
      <c r="Q213" s="17">
        <f t="shared" si="23"/>
        <v>1968315854.3700001</v>
      </c>
    </row>
    <row r="214" spans="1:17" ht="15.75" thickTop="1" x14ac:dyDescent="0.2">
      <c r="A214" s="19" t="s">
        <v>93</v>
      </c>
    </row>
    <row r="216" spans="1:17" x14ac:dyDescent="0.25">
      <c r="A216" s="18" t="s">
        <v>80</v>
      </c>
    </row>
    <row r="217" spans="1:17" x14ac:dyDescent="0.25">
      <c r="A217" s="54" t="s">
        <v>81</v>
      </c>
    </row>
    <row r="218" spans="1:17" ht="24.75" customHeight="1" x14ac:dyDescent="0.25">
      <c r="A218" s="69" t="s">
        <v>82</v>
      </c>
      <c r="B218" s="69"/>
    </row>
    <row r="219" spans="1:17" x14ac:dyDescent="0.25">
      <c r="A219" s="54" t="s">
        <v>83</v>
      </c>
    </row>
    <row r="220" spans="1:17" x14ac:dyDescent="0.25">
      <c r="A220" s="54" t="s">
        <v>84</v>
      </c>
    </row>
    <row r="221" spans="1:17" x14ac:dyDescent="0.25">
      <c r="A221" s="54" t="s">
        <v>85</v>
      </c>
    </row>
    <row r="222" spans="1:17" x14ac:dyDescent="0.25">
      <c r="A222" s="54" t="s">
        <v>86</v>
      </c>
    </row>
    <row r="223" spans="1:17" x14ac:dyDescent="0.25">
      <c r="A223" s="54"/>
    </row>
    <row r="224" spans="1:17" x14ac:dyDescent="0.25">
      <c r="A224" s="54"/>
    </row>
    <row r="225" spans="1:17" x14ac:dyDescent="0.25">
      <c r="A225" s="54"/>
    </row>
    <row r="227" spans="1:17" x14ac:dyDescent="0.2">
      <c r="B227" s="45"/>
      <c r="E227" s="48"/>
      <c r="F227" s="48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s="3" customFormat="1" x14ac:dyDescent="0.2">
      <c r="A228" s="20"/>
      <c r="B228" s="38" t="s">
        <v>213</v>
      </c>
      <c r="C228" s="43"/>
      <c r="D228" s="21"/>
      <c r="E228" s="72" t="s">
        <v>214</v>
      </c>
      <c r="F228" s="72"/>
      <c r="G228" s="8"/>
      <c r="H228" s="43"/>
      <c r="I228" s="43"/>
      <c r="J228" s="43"/>
      <c r="K228" s="43"/>
      <c r="L228" s="43"/>
      <c r="M228" s="43"/>
      <c r="N228" s="43"/>
      <c r="O228" s="43"/>
      <c r="P228" s="43"/>
      <c r="Q228" s="43"/>
    </row>
    <row r="229" spans="1:17" x14ac:dyDescent="0.2">
      <c r="B229" s="39" t="s">
        <v>215</v>
      </c>
      <c r="E229" s="73" t="s">
        <v>389</v>
      </c>
      <c r="F229" s="73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">
      <c r="B230" s="44"/>
    </row>
    <row r="239" spans="1:17" x14ac:dyDescent="0.2">
      <c r="D239" s="51"/>
      <c r="F239" s="52"/>
    </row>
    <row r="244" spans="5:6" x14ac:dyDescent="0.2">
      <c r="E244" s="51"/>
      <c r="F244" s="50"/>
    </row>
  </sheetData>
  <mergeCells count="10">
    <mergeCell ref="A9:Q9"/>
    <mergeCell ref="A10:Q10"/>
    <mergeCell ref="A11:Q11"/>
    <mergeCell ref="A14:B14"/>
    <mergeCell ref="A15:B15"/>
    <mergeCell ref="A218:B218"/>
    <mergeCell ref="A211:B211"/>
    <mergeCell ref="A213:B213"/>
    <mergeCell ref="E228:F228"/>
    <mergeCell ref="E229:F229"/>
  </mergeCells>
  <phoneticPr fontId="11" type="noConversion"/>
  <printOptions horizontalCentered="1"/>
  <pageMargins left="0.25" right="0.25" top="0.75" bottom="0.75" header="0.3" footer="0.3"/>
  <pageSetup paperSize="5" scale="45" fitToHeight="0" orientation="landscape" r:id="rId1"/>
  <headerFooter>
    <oddFooter>&amp;C&amp;P</oddFooter>
  </headerFooter>
  <rowBreaks count="5" manualBreakCount="5">
    <brk id="49" max="16" man="1"/>
    <brk id="89" max="16" man="1"/>
    <brk id="138" max="16" man="1"/>
    <brk id="174" max="16" man="1"/>
    <brk id="212" max="16" man="1"/>
  </rowBreaks>
  <ignoredErrors>
    <ignoredError sqref="Q187:Q221 Q139 Q95 Q38 Q144:Q158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Teresa De Jesus Fernandez Camacho</cp:lastModifiedBy>
  <cp:lastPrinted>2025-01-08T18:47:11Z</cp:lastPrinted>
  <dcterms:created xsi:type="dcterms:W3CDTF">2021-09-03T13:12:25Z</dcterms:created>
  <dcterms:modified xsi:type="dcterms:W3CDTF">2025-02-03T17:24:19Z</dcterms:modified>
</cp:coreProperties>
</file>