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rafael_martinez_inabima_gob_do/Documents/Escritorio/Rafael Martinez/Documents/Documents/INDUCCION/TRANSPARENCIA 2025 MIRIAN/4-ABRIL-2025/"/>
    </mc:Choice>
  </mc:AlternateContent>
  <xr:revisionPtr revIDLastSave="508" documentId="8_{1EF81533-B36E-4B42-8124-77902692AA2C}" xr6:coauthVersionLast="47" xr6:coauthVersionMax="47" xr10:uidLastSave="{81E58732-2D13-4199-ADDE-1192E5DA4F1C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Ejecucion'!$A$1:$Q$229</definedName>
    <definedName name="_xlnm.Print_Titles" localSheetId="0">'Plantilla Ejecucion'!$13:$13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6" i="1" l="1"/>
  <c r="D119" i="1"/>
  <c r="D113" i="1"/>
  <c r="D110" i="1"/>
  <c r="D108" i="1"/>
  <c r="D103" i="1"/>
  <c r="D100" i="1"/>
  <c r="D127" i="1"/>
  <c r="H172" i="1"/>
  <c r="H167" i="1"/>
  <c r="H159" i="1"/>
  <c r="H187" i="1"/>
  <c r="H140" i="1"/>
  <c r="H127" i="1"/>
  <c r="I127" i="1"/>
  <c r="J127" i="1"/>
  <c r="K127" i="1"/>
  <c r="L127" i="1"/>
  <c r="M127" i="1"/>
  <c r="N127" i="1"/>
  <c r="O127" i="1"/>
  <c r="P127" i="1"/>
  <c r="H119" i="1"/>
  <c r="H108" i="1"/>
  <c r="H100" i="1"/>
  <c r="H77" i="1"/>
  <c r="H61" i="1"/>
  <c r="H45" i="1"/>
  <c r="H38" i="1"/>
  <c r="H32" i="1"/>
  <c r="I32" i="1"/>
  <c r="J32" i="1"/>
  <c r="K32" i="1"/>
  <c r="L32" i="1"/>
  <c r="M32" i="1"/>
  <c r="N32" i="1"/>
  <c r="O32" i="1"/>
  <c r="P32" i="1"/>
  <c r="H25" i="1"/>
  <c r="D95" i="1" l="1"/>
  <c r="F104" i="1" s="1"/>
  <c r="H16" i="1"/>
  <c r="Q144" i="1"/>
  <c r="Q145" i="1"/>
  <c r="Q146" i="1"/>
  <c r="Q147" i="1"/>
  <c r="Q148" i="1"/>
  <c r="Q149" i="1"/>
  <c r="Q151" i="1"/>
  <c r="Q152" i="1"/>
  <c r="Q153" i="1"/>
  <c r="Q154" i="1"/>
  <c r="Q155" i="1"/>
  <c r="Q156" i="1"/>
  <c r="Q157" i="1"/>
  <c r="Q188" i="1"/>
  <c r="Q190" i="1"/>
  <c r="Q191" i="1"/>
  <c r="Q192" i="1"/>
  <c r="Q194" i="1"/>
  <c r="Q195" i="1"/>
  <c r="Q197" i="1"/>
  <c r="Q198" i="1"/>
  <c r="Q199" i="1"/>
  <c r="Q204" i="1"/>
  <c r="Q205" i="1"/>
  <c r="Q207" i="1"/>
  <c r="Q208" i="1"/>
  <c r="Q210" i="1"/>
  <c r="D188" i="1"/>
  <c r="D187" i="1" s="1"/>
  <c r="D159" i="1"/>
  <c r="D77" i="1"/>
  <c r="D92" i="1"/>
  <c r="D38" i="1"/>
  <c r="D66" i="1"/>
  <c r="G140" i="1" l="1"/>
  <c r="E127" i="1"/>
  <c r="F127" i="1"/>
  <c r="G127" i="1"/>
  <c r="G119" i="1"/>
  <c r="E110" i="1"/>
  <c r="F110" i="1"/>
  <c r="G110" i="1"/>
  <c r="G77" i="1"/>
  <c r="G38" i="1"/>
  <c r="G61" i="1"/>
  <c r="G54" i="1"/>
  <c r="G32" i="1"/>
  <c r="G25" i="1"/>
  <c r="G17" i="1"/>
  <c r="D54" i="1"/>
  <c r="D45" i="1"/>
  <c r="D61" i="1"/>
  <c r="E209" i="1"/>
  <c r="E206" i="1"/>
  <c r="E203" i="1"/>
  <c r="E196" i="1"/>
  <c r="E193" i="1"/>
  <c r="E187" i="1"/>
  <c r="E158" i="1"/>
  <c r="E150" i="1"/>
  <c r="E140" i="1"/>
  <c r="E139" i="1" s="1"/>
  <c r="E119" i="1"/>
  <c r="E77" i="1"/>
  <c r="E61" i="1"/>
  <c r="E54" i="1"/>
  <c r="E38" i="1"/>
  <c r="E32" i="1"/>
  <c r="E25" i="1"/>
  <c r="E17" i="1"/>
  <c r="D167" i="1"/>
  <c r="D172" i="1"/>
  <c r="G95" i="1" l="1"/>
  <c r="E95" i="1"/>
  <c r="G37" i="1"/>
  <c r="E16" i="1"/>
  <c r="D37" i="1"/>
  <c r="G16" i="1"/>
  <c r="E37" i="1"/>
  <c r="E211" i="1"/>
  <c r="D140" i="1"/>
  <c r="D139" i="1" s="1"/>
  <c r="D17" i="1"/>
  <c r="D25" i="1"/>
  <c r="D32" i="1"/>
  <c r="F140" i="1"/>
  <c r="F38" i="1"/>
  <c r="F119" i="1"/>
  <c r="F77" i="1"/>
  <c r="F61" i="1"/>
  <c r="F54" i="1"/>
  <c r="F32" i="1"/>
  <c r="F25" i="1"/>
  <c r="F95" i="1" l="1"/>
  <c r="E14" i="1"/>
  <c r="E213" i="1" s="1"/>
  <c r="F37" i="1"/>
  <c r="Q37" i="1" s="1"/>
  <c r="D16" i="1"/>
  <c r="F17" i="1"/>
  <c r="Q95" i="1" l="1"/>
  <c r="F16" i="1"/>
  <c r="Q16" i="1" s="1"/>
  <c r="C38" i="1"/>
  <c r="C127" i="1"/>
  <c r="P16" i="1"/>
  <c r="D158" i="1"/>
  <c r="C103" i="1"/>
  <c r="C100" i="1"/>
  <c r="C96" i="1"/>
  <c r="C25" i="1"/>
  <c r="P139" i="1"/>
  <c r="R17" i="1" l="1"/>
  <c r="P158" i="1"/>
  <c r="P95" i="1"/>
  <c r="O158" i="1" l="1"/>
  <c r="O139" i="1"/>
  <c r="O95" i="1" l="1"/>
  <c r="N158" i="1"/>
  <c r="N139" i="1"/>
  <c r="K209" i="1"/>
  <c r="L209" i="1"/>
  <c r="K206" i="1"/>
  <c r="L206" i="1"/>
  <c r="M206" i="1"/>
  <c r="J196" i="1"/>
  <c r="K196" i="1"/>
  <c r="L196" i="1"/>
  <c r="M196" i="1"/>
  <c r="N196" i="1"/>
  <c r="O196" i="1"/>
  <c r="P196" i="1"/>
  <c r="K193" i="1"/>
  <c r="L193" i="1"/>
  <c r="M193" i="1"/>
  <c r="N193" i="1"/>
  <c r="O193" i="1"/>
  <c r="P193" i="1"/>
  <c r="C140" i="1"/>
  <c r="C17" i="1"/>
  <c r="C32" i="1"/>
  <c r="M139" i="1"/>
  <c r="C16" i="1" l="1"/>
  <c r="N16" i="1"/>
  <c r="N95" i="1"/>
  <c r="M95" i="1"/>
  <c r="M158" i="1"/>
  <c r="L139" i="1"/>
  <c r="L16" i="1"/>
  <c r="K158" i="1"/>
  <c r="K139" i="1"/>
  <c r="L95" i="1" l="1"/>
  <c r="L158" i="1"/>
  <c r="K95" i="1"/>
  <c r="J209" i="1"/>
  <c r="I209" i="1"/>
  <c r="I206" i="1"/>
  <c r="J206" i="1"/>
  <c r="I203" i="1"/>
  <c r="J203" i="1"/>
  <c r="K203" i="1"/>
  <c r="L203" i="1"/>
  <c r="M203" i="1"/>
  <c r="N203" i="1"/>
  <c r="O203" i="1"/>
  <c r="P203" i="1"/>
  <c r="I196" i="1"/>
  <c r="I193" i="1"/>
  <c r="J193" i="1"/>
  <c r="I187" i="1"/>
  <c r="J187" i="1"/>
  <c r="K187" i="1"/>
  <c r="L187" i="1"/>
  <c r="M187" i="1"/>
  <c r="N187" i="1"/>
  <c r="O187" i="1"/>
  <c r="P187" i="1"/>
  <c r="J139" i="1"/>
  <c r="K37" i="1"/>
  <c r="L37" i="1"/>
  <c r="M37" i="1"/>
  <c r="N37" i="1"/>
  <c r="O37" i="1"/>
  <c r="P37" i="1"/>
  <c r="O16" i="1"/>
  <c r="P14" i="1" l="1"/>
  <c r="N14" i="1"/>
  <c r="O14" i="1"/>
  <c r="I16" i="1"/>
  <c r="L14" i="1"/>
  <c r="L213" i="1" s="1"/>
  <c r="I158" i="1"/>
  <c r="J16" i="1"/>
  <c r="J158" i="1"/>
  <c r="J95" i="1"/>
  <c r="J37" i="1"/>
  <c r="I95" i="1"/>
  <c r="I139" i="1" l="1"/>
  <c r="I37" i="1" l="1"/>
  <c r="H209" i="1"/>
  <c r="G206" i="1"/>
  <c r="H206" i="1"/>
  <c r="G203" i="1"/>
  <c r="H203" i="1"/>
  <c r="G196" i="1"/>
  <c r="H196" i="1"/>
  <c r="G193" i="1"/>
  <c r="H193" i="1"/>
  <c r="G187" i="1"/>
  <c r="F187" i="1"/>
  <c r="Q187" i="1" s="1"/>
  <c r="G158" i="1"/>
  <c r="H139" i="1"/>
  <c r="D193" i="1"/>
  <c r="D14" i="1" s="1"/>
  <c r="D213" i="1" s="1"/>
  <c r="G139" i="1"/>
  <c r="C61" i="1"/>
  <c r="C37" i="1" s="1"/>
  <c r="H211" i="1" l="1"/>
  <c r="H37" i="1"/>
  <c r="H158" i="1"/>
  <c r="G211" i="1"/>
  <c r="H95" i="1"/>
  <c r="H14" i="1" l="1"/>
  <c r="H213" i="1" s="1"/>
  <c r="C196" i="1"/>
  <c r="C119" i="1"/>
  <c r="K16" i="1"/>
  <c r="K14" i="1" s="1"/>
  <c r="K213" i="1" s="1"/>
  <c r="M16" i="1"/>
  <c r="M14" i="1" s="1"/>
  <c r="C108" i="1"/>
  <c r="C139" i="1"/>
  <c r="F139" i="1"/>
  <c r="F150" i="1"/>
  <c r="Q150" i="1" s="1"/>
  <c r="C159" i="1"/>
  <c r="C167" i="1"/>
  <c r="F158" i="1"/>
  <c r="Q158" i="1" s="1"/>
  <c r="C187" i="1"/>
  <c r="C193" i="1"/>
  <c r="F193" i="1"/>
  <c r="Q193" i="1" s="1"/>
  <c r="F196" i="1"/>
  <c r="Q196" i="1" s="1"/>
  <c r="C203" i="1"/>
  <c r="F203" i="1"/>
  <c r="Q203" i="1" s="1"/>
  <c r="C206" i="1"/>
  <c r="F206" i="1"/>
  <c r="Q206" i="1" s="1"/>
  <c r="C209" i="1"/>
  <c r="F209" i="1"/>
  <c r="Q209" i="1" s="1"/>
  <c r="Q139" i="1" l="1"/>
  <c r="F14" i="1"/>
  <c r="C95" i="1"/>
  <c r="C211" i="1"/>
  <c r="F211" i="1"/>
  <c r="Q211" i="1" s="1"/>
  <c r="C158" i="1"/>
  <c r="C150" i="1" s="1"/>
  <c r="F213" i="1" l="1"/>
  <c r="R5" i="1"/>
  <c r="I14" i="1"/>
  <c r="I213" i="1" s="1"/>
  <c r="N213" i="1" l="1"/>
  <c r="M213" i="1"/>
  <c r="J14" i="1"/>
  <c r="J213" i="1" s="1"/>
  <c r="P213" i="1" l="1"/>
  <c r="O213" i="1"/>
  <c r="C14" i="1" l="1"/>
  <c r="C213" i="1" s="1"/>
  <c r="Q14" i="1" l="1"/>
  <c r="Q213" i="1" s="1"/>
  <c r="G14" i="1" l="1"/>
  <c r="G213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<sst xmlns="http://schemas.openxmlformats.org/spreadsheetml/2006/main" count="413" uniqueCount="411">
  <si>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</si>
  <si>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</si>
  <si>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</si>
  <si>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</si>
  <si>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</si>
  <si>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</si>
  <si>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</si>
  <si>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</si>
  <si>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</si>
  <si>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</si>
  <si>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</si>
  <si>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</si>
  <si>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</si>
  <si>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</si>
  <si>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</si>
  <si>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</si>
  <si>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</si>
  <si>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</si>
  <si>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</si>
  <si>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</si>
  <si>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</si>
  <si>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</si>
  <si>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</si>
  <si>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</si>
  <si>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</si>
  <si>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</si>
  <si>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</si>
  <si>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</si>
  <si>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</si>
  <si>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</si>
  <si>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</si>
  <si>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</si>
  <si>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</si>
  <si>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</si>
  <si>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</si>
  <si>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</si>
  <si>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</si>
  <si>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</si>
  <si>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</si>
  <si>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</si>
  <si>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</si>
  <si>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</si>
  <si>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</si>
  <si>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</si>
  <si>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</si>
  <si>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</si>
  <si>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</si>
  <si>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</si>
  <si>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</si>
  <si>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</si>
  <si>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</si>
  <si>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</si>
  <si>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</si>
  <si>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</si>
  <si>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</si>
  <si>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</si>
  <si>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</si>
  <si>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</si>
  <si>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</si>
  <si>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</si>
  <si>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</si>
  <si>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</si>
  <si>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</si>
  <si>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</si>
  <si>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</si>
  <si>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</si>
  <si>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</si>
  <si>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</si>
  <si>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</si>
  <si>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</si>
  <si>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</si>
  <si>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</si>
  <si>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</si>
  <si>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</si>
  <si>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</si>
  <si>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</si>
  <si>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</si>
  <si>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</si>
  <si>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</si>
  <si>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</si>
  <si>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</si>
  <si>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</si>
  <si>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</si>
  <si>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</si>
  <si>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</si>
  <si>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</si>
  <si>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</si>
  <si>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</si>
  <si>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</si>
  <si>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</si>
  <si>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</si>
  <si>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</si>
  <si>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</si>
  <si>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</si>
  <si>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</si>
  <si>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</si>
  <si>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</si>
  <si>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</si>
  <si>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</si>
  <si>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</si>
  <si>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</si>
  <si>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</si>
  <si>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</si>
  <si>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</si>
  <si>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</si>
  <si>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</si>
  <si>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</si>
  <si>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</si>
  <si>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</si>
  <si>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</si>
  <si>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</si>
  <si>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</si>
  <si>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</si>
  <si>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</si>
  <si>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</si>
  <si>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</si>
  <si>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</si>
  <si>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</si>
  <si>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</si>
  <si>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</si>
  <si>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</si>
  <si>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</si>
  <si>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</si>
  <si>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</si>
  <si>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</si>
  <si>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</si>
  <si>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</si>
  <si>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</si>
  <si>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</si>
  <si>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</si>
  <si>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</si>
  <si>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</si>
  <si>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</si>
  <si>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</si>
  <si>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</si>
  <si>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</si>
  <si>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</si>
  <si>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</si>
  <si>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</si>
  <si>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</si>
  <si>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</si>
  <si>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</si>
  <si>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</si>
  <si>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</si>
  <si>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</si>
  <si>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</si>
  <si>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</si>
  <si>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</si>
  <si>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</si>
  <si>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</si>
  <si>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</si>
  <si>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</si>
  <si>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</si>
  <si>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</si>
  <si>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</si>
  <si>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</si>
  <si>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</si>
  <si>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</si>
  <si>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</si>
  <si>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</si>
  <si>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</si>
  <si>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</si>
  <si>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</si>
  <si>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</si>
  <si>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</si>
  <si>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</si>
  <si>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</si>
  <si>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</si>
  <si>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</si>
  <si>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</si>
  <si>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</si>
  <si>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</si>
  <si>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</si>
  <si>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</si>
  <si>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</si>
  <si>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</si>
  <si>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</si>
  <si>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</si>
  <si>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</si>
  <si>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</si>
  <si>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</si>
  <si>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</si>
  <si>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</si>
  <si>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</si>
  <si>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</si>
  <si>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</si>
  <si>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</si>
  <si>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</si>
  <si>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</si>
  <si>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</si>
  <si>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</si>
  <si>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</si>
  <si>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</si>
  <si>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</si>
  <si>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</si>
  <si>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</si>
  <si>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</si>
  <si>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</si>
  <si>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</si>
  <si>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</si>
  <si>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</si>
  <si>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</si>
  <si>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</si>
  <si>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</si>
  <si>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</si>
  <si>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</si>
  <si>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</si>
  <si>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</si>
  <si>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</si>
  <si>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</si>
  <si>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</si>
  <si>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</si>
  <si>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</si>
  <si>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</si>
  <si>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</si>
  <si>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</si>
  <si>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</si>
  <si>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</si>
  <si>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</si>
  <si>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</si>
  <si>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</si>
  <si>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</si>
  <si>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</si>
  <si>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</si>
  <si>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</si>
  <si>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</si>
  <si>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</si>
  <si>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</si>
  <si>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</si>
  <si>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</si>
  <si>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</si>
  <si>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</si>
  <si>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</si>
  <si>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</si>
  <si>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</si>
  <si>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</si>
  <si>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</si>
  <si>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</si>
  <si>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</si>
  <si>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</si>
  <si>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</si>
  <si>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</si>
  <si>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</si>
  <si>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</si>
  <si>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</si>
  <si>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</si>
  <si>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</si>
  <si>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</si>
  <si>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</si>
  <si>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</si>
  <si>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</si>
  <si>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</si>
  <si>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</si>
  <si>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</si>
  <si>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</si>
  <si>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</si>
  <si>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</si>
  <si>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</si>
  <si>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</si>
  <si>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</si>
  <si>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</si>
  <si>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</si>
  <si>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</si>
  <si>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</si>
  <si>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</si>
  <si>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</si>
  <si>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</si>
  <si>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</si>
  <si>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</si>
  <si>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</si>
  <si>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</si>
  <si>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</si>
  <si>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</si>
  <si>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</si>
  <si>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</si>
  <si>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</si>
  <si>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</si>
  <si>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</si>
  <si>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</si>
  <si>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</si>
  <si>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</si>
  <si>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</si>
  <si>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</si>
  <si>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</si>
  <si>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</si>
  <si>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</si>
  <si>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</si>
  <si>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</si>
  <si>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</si>
  <si>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</si>
  <si>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</si>
  <si>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</si>
  <si>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</si>
  <si>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</si>
  <si>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</si>
  <si>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</si>
  <si>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</si>
  <si>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</si>
  <si>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</si>
  <si>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</si>
  <si>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</si>
  <si>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</si>
  <si>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</si>
  <si>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</si>
  <si>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</si>
  <si>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</si>
  <si>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</si>
  <si>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</si>
  <si>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</si>
  <si>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</si>
  <si>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</si>
  <si>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</si>
  <si>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</si>
  <si>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</si>
  <si>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</si>
  <si>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</si>
  <si>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</si>
  <si>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</si>
  <si>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</si>
  <si>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</si>
  <si>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</si>
  <si>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</si>
  <si>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</si>
  <si>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</si>
  <si>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</si>
  <si>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</si>
  <si>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</si>
  <si>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</si>
  <si>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</si>
  <si>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</si>
  <si>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</si>
  <si>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</si>
  <si>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</si>
  <si>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</si>
  <si>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</si>
  <si>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</si>
  <si>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</si>
  <si>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</si>
  <si>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</si>
  <si>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</si>
  <si>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</si>
  <si>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</si>
  <si>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</si>
  <si>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</si>
  <si>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</si>
  <si>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</si>
  <si>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</si>
  <si>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</si>
  <si>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</si>
  <si>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</si>
  <si>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</si>
  <si>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</si>
  <si>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</si>
  <si>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</si>
  <si>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</si>
  <si>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</si>
  <si>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</si>
  <si>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</si>
  <si>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</si>
  <si>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</si>
  <si>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</si>
  <si>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</si>
  <si>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</si>
  <si>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</si>
  <si>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</si>
  <si>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</si>
  <si>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</si>
  <si>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</si>
  <si>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</si>
  <si>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</si>
  <si>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</si>
  <si>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</si>
  <si>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</si>
  <si>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</si>
  <si>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</si>
  <si>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</si>
  <si>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</si>
  <si>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</si>
  <si>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</si>
  <si>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</si>
  <si>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</si>
  <si>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</si>
  <si>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</si>
  <si>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</si>
  <si>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</si>
  <si>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</si>
  <si>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</si>
  <si>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</si>
  <si>
    <t>AÑO 2025</t>
  </si>
  <si>
    <t>Enc. Dpto. Financiero</t>
  </si>
  <si>
    <t>2.1.2.2.05</t>
  </si>
  <si>
    <t>Compensación servicios de seguridad</t>
  </si>
  <si>
    <t>2.1.1.2.11</t>
  </si>
  <si>
    <t>Interinato</t>
  </si>
  <si>
    <t>2.2.8.8.03</t>
  </si>
  <si>
    <t>Tasas</t>
  </si>
  <si>
    <t>2.3.1.3.02</t>
  </si>
  <si>
    <t>Productos agrícolas</t>
  </si>
  <si>
    <t>2.3.3.4.01</t>
  </si>
  <si>
    <t>Libros, revistas y periódicos</t>
  </si>
  <si>
    <t>2.3.6.1.04</t>
  </si>
  <si>
    <t>Productos de yeso</t>
  </si>
  <si>
    <t>2.3.6.4.06</t>
  </si>
  <si>
    <t>Productos abrasivos</t>
  </si>
  <si>
    <t>2.3.7.1.06</t>
  </si>
  <si>
    <t>Lubricantes</t>
  </si>
  <si>
    <t>2.6.5.7.01</t>
  </si>
  <si>
    <t>Máquinas-herramientas</t>
  </si>
  <si>
    <t>2.2.8.8.02</t>
  </si>
  <si>
    <t>Derechos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</si>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</sst>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0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3" fontId="5" fillId="0" borderId="0" xfId="1" applyFont="1" applyFill="1" applyBorder="1" applyAlignment="1">
      <alignment horizontal="right" vertical="center" wrapText="1"/>
    </xf>
    <xf numFmtId="43" fontId="4" fillId="0" borderId="0" xfId="1" applyFont="1" applyFill="1" applyBorder="1"/>
    <xf numFmtId="0" fontId="15" fillId="0" borderId="0" xfId="0" applyFont="1" applyAlignment="1">
      <alignment horizontal="left"/>
    </xf>
    <xf numFmtId="43" fontId="4" fillId="0" borderId="0" xfId="1" applyFont="1" applyFill="1" applyAlignment="1">
      <alignment horizontal="right" vertical="top"/>
    </xf>
    <xf numFmtId="43" fontId="6" fillId="0" borderId="0" xfId="1" applyFont="1" applyFill="1" applyBorder="1" applyAlignment="1">
      <alignment horizontal="right" wrapText="1"/>
    </xf>
    <xf numFmtId="43" fontId="4" fillId="0" borderId="0" xfId="1" applyFont="1" applyFill="1" applyAlignment="1">
      <alignment vertical="top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1" fillId="0" borderId="0" xfId="1" applyFont="1" applyFill="1" applyBorder="1"/>
    <xf numFmtId="0" fontId="4" fillId="0" borderId="0" xfId="0" applyFont="1" applyAlignment="1">
      <alignment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right" vertical="top"/>
    </xf>
    <xf numFmtId="4" fontId="1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vertical="top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top"/>
    </xf>
    <xf numFmtId="0" fontId="6" fillId="0" borderId="0" xfId="0" applyFont="1" applyAlignment="1">
      <alignment wrapText="1"/>
    </xf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43" fontId="3" fillId="0" borderId="7" xfId="1" applyFont="1" applyFill="1" applyBorder="1" applyAlignment="1">
      <alignment horizontal="center" vertical="top"/>
    </xf>
    <xf numFmtId="0" fontId="15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2262189</xdr:colOff>
      <xdr:row>0</xdr:row>
      <xdr:rowOff>0</xdr:rowOff>
    </xdr:from>
    <xdr:to>
      <xdr:col>3</xdr:col>
      <xdr:colOff>1343026</xdr:colOff>
      <xdr:row>7</xdr:row>
      <xdr:rowOff>20780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2764" y="0"/>
          <a:ext cx="2900362" cy="1354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S244"/>
  <sheetViews>
    <sheetView showGridLines="0" tabSelected="1" zoomScaleNormal="100" workbookViewId="0">
      <selection activeCell="A13" sqref="A13:Q14"/>
    </sheetView>
  </sheetViews>
  <sheetFormatPr baseColWidth="10" defaultColWidth="9.33203125" defaultRowHeight="15" x14ac:dyDescent="0.2"/>
  <cols>
    <col min="1" max="1" width="13.83203125" style="2" customWidth="1"/>
    <col min="2" max="2" width="42.5" style="2" customWidth="1"/>
    <col min="3" max="3" width="24.33203125" style="6" customWidth="1"/>
    <col min="4" max="4" width="27.5" style="7" customWidth="1"/>
    <col min="5" max="5" width="26.1640625" style="8" customWidth="1"/>
    <col min="6" max="6" width="25.83203125" style="8" customWidth="1"/>
    <col min="7" max="7" width="21.6640625" style="8" customWidth="1"/>
    <col min="8" max="8" width="22.33203125" style="8" customWidth="1"/>
    <col min="9" max="9" width="4.33203125" style="8" hidden="1" customWidth="1"/>
    <col min="10" max="10" width="4" style="8" hidden="1" customWidth="1"/>
    <col min="11" max="11" width="3" style="8" hidden="1" customWidth="1"/>
    <col min="12" max="12" width="3.6640625" style="8" hidden="1" customWidth="1"/>
    <col min="13" max="13" width="3" style="8" hidden="1" customWidth="1"/>
    <col min="14" max="14" width="2.5" style="8" hidden="1" customWidth="1"/>
    <col min="15" max="15" width="4.1640625" style="8" hidden="1" customWidth="1"/>
    <col min="16" max="16" width="6.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16384" width="9.33203125" style="1"/>
  </cols>
  <sheetData>
    <row r="5" spans="1:19" x14ac:dyDescent="0.2">
      <c r="R5" s="56">
        <f>F14-1958753458.07</f>
        <v>0</v>
      </c>
    </row>
    <row r="8" spans="1:19" ht="18.75" x14ac:dyDescent="0.2">
      <c r="A8" s="75" t="s">
        <v>87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</row>
    <row r="9" spans="1:19" x14ac:dyDescent="0.2">
      <c r="A9" s="76" t="s">
        <v>356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</row>
    <row r="10" spans="1:19" x14ac:dyDescent="0.2">
      <c r="A10" s="76" t="s">
        <v>388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</row>
    <row r="11" spans="1:19" x14ac:dyDescent="0.2">
      <c r="E11" s="8" t="s">
        <v>371</v>
      </c>
      <c r="F11" s="8" t="s">
        <v>371</v>
      </c>
    </row>
    <row r="12" spans="1:19" x14ac:dyDescent="0.2">
      <c r="B12" s="5"/>
      <c r="G12" s="24"/>
      <c r="R12" s="56"/>
    </row>
    <row r="13" spans="1:19" s="46" customFormat="1" ht="33" customHeight="1" x14ac:dyDescent="0.2">
      <c r="A13" s="77" t="s">
        <v>65</v>
      </c>
      <c r="B13" s="78"/>
      <c r="C13" s="9" t="s">
        <v>63</v>
      </c>
      <c r="D13" s="9" t="s">
        <v>64</v>
      </c>
      <c r="E13" s="9" t="s">
        <v>0</v>
      </c>
      <c r="F13" s="9" t="s">
        <v>1</v>
      </c>
      <c r="G13" s="9" t="s">
        <v>2</v>
      </c>
      <c r="H13" s="9" t="s">
        <v>3</v>
      </c>
      <c r="I13" s="9" t="s">
        <v>4</v>
      </c>
      <c r="J13" s="9" t="s">
        <v>5</v>
      </c>
      <c r="K13" s="9" t="s">
        <v>6</v>
      </c>
      <c r="L13" s="9" t="s">
        <v>7</v>
      </c>
      <c r="M13" s="9" t="s">
        <v>8</v>
      </c>
      <c r="N13" s="9" t="s">
        <v>9</v>
      </c>
      <c r="O13" s="9" t="s">
        <v>10</v>
      </c>
      <c r="P13" s="9" t="s">
        <v>11</v>
      </c>
      <c r="Q13" s="10" t="s">
        <v>12</v>
      </c>
      <c r="R13" s="47"/>
    </row>
    <row r="14" spans="1:19" s="15" customFormat="1" ht="15" customHeight="1" x14ac:dyDescent="0.2">
      <c r="A14" s="79" t="s">
        <v>210</v>
      </c>
      <c r="B14" s="79"/>
      <c r="C14" s="14">
        <f>+C16+C37+C95+C139+C150+C158+C187+C193+C196</f>
        <v>25525319859</v>
      </c>
      <c r="D14" s="14">
        <f>+D16+D37+D95+D139+D150+D158+D187+D193</f>
        <v>25653846724.140003</v>
      </c>
      <c r="E14" s="14">
        <f t="shared" ref="E14" si="0">+E16+E37+E95+E139+E150+E158+E187+E193</f>
        <v>1968315854.3700001</v>
      </c>
      <c r="F14" s="14">
        <f>+F16+F37+F95+F139+F150+F158+F187+F193</f>
        <v>1958753458.0699999</v>
      </c>
      <c r="G14" s="14">
        <f t="shared" ref="G14:Q14" si="1">+G16+G37+G95+G139+G150+G158+G187+G193</f>
        <v>1981100128.79</v>
      </c>
      <c r="H14" s="14">
        <f t="shared" si="1"/>
        <v>1966539086.0500002</v>
      </c>
      <c r="I14" s="14">
        <f t="shared" si="1"/>
        <v>0</v>
      </c>
      <c r="J14" s="14">
        <f t="shared" si="1"/>
        <v>0</v>
      </c>
      <c r="K14" s="14">
        <f t="shared" si="1"/>
        <v>0</v>
      </c>
      <c r="L14" s="14">
        <f t="shared" si="1"/>
        <v>0</v>
      </c>
      <c r="M14" s="14">
        <f t="shared" si="1"/>
        <v>0</v>
      </c>
      <c r="N14" s="14">
        <f t="shared" si="1"/>
        <v>0</v>
      </c>
      <c r="O14" s="14">
        <f t="shared" si="1"/>
        <v>0</v>
      </c>
      <c r="P14" s="14">
        <f t="shared" si="1"/>
        <v>0</v>
      </c>
      <c r="Q14" s="14">
        <f t="shared" si="1"/>
        <v>5908169441.2299995</v>
      </c>
      <c r="R14" s="14"/>
      <c r="S14" s="16"/>
    </row>
    <row r="15" spans="1:19" s="22" customFormat="1" x14ac:dyDescent="0.2">
      <c r="A15" s="12">
        <v>2</v>
      </c>
      <c r="B15" s="13" t="s">
        <v>209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 t="s">
        <v>370</v>
      </c>
      <c r="Q15" s="37"/>
      <c r="R15" s="23"/>
    </row>
    <row r="16" spans="1:19" s="22" customFormat="1" ht="30" x14ac:dyDescent="0.2">
      <c r="A16" s="27">
        <v>2.1</v>
      </c>
      <c r="B16" s="28" t="s">
        <v>62</v>
      </c>
      <c r="C16" s="29">
        <f t="shared" ref="C16:H16" si="2">+C17+C25+C32</f>
        <v>204668131</v>
      </c>
      <c r="D16" s="29">
        <f t="shared" si="2"/>
        <v>250090993.46000001</v>
      </c>
      <c r="E16" s="29">
        <f t="shared" si="2"/>
        <v>20998111.779999997</v>
      </c>
      <c r="F16" s="29">
        <f t="shared" si="2"/>
        <v>20835490.789999999</v>
      </c>
      <c r="G16" s="29">
        <f t="shared" si="2"/>
        <v>20844914.899999999</v>
      </c>
      <c r="H16" s="29">
        <f t="shared" si="2"/>
        <v>20974062.759999998</v>
      </c>
      <c r="I16" s="29">
        <f t="shared" ref="I16:P16" si="3">+I17+I25+I32</f>
        <v>0</v>
      </c>
      <c r="J16" s="29">
        <f t="shared" si="3"/>
        <v>0</v>
      </c>
      <c r="K16" s="29">
        <f t="shared" si="3"/>
        <v>0</v>
      </c>
      <c r="L16" s="29">
        <f t="shared" si="3"/>
        <v>0</v>
      </c>
      <c r="M16" s="29">
        <f t="shared" si="3"/>
        <v>0</v>
      </c>
      <c r="N16" s="29">
        <f t="shared" si="3"/>
        <v>0</v>
      </c>
      <c r="O16" s="29">
        <f t="shared" si="3"/>
        <v>0</v>
      </c>
      <c r="P16" s="29">
        <f t="shared" si="3"/>
        <v>0</v>
      </c>
      <c r="Q16" s="30">
        <f>SUM(E16:G16)</f>
        <v>62678517.469999991</v>
      </c>
      <c r="R16" s="31"/>
    </row>
    <row r="17" spans="1:19" s="25" customFormat="1" x14ac:dyDescent="0.2">
      <c r="A17" s="4" t="s">
        <v>60</v>
      </c>
      <c r="B17" s="60" t="s">
        <v>61</v>
      </c>
      <c r="C17" s="32">
        <f>SUM(C18:C24)</f>
        <v>149816079</v>
      </c>
      <c r="D17" s="32">
        <f>SUM(D18:D24)</f>
        <v>180232184.68000001</v>
      </c>
      <c r="E17" s="32">
        <f>SUM(E18:E24)</f>
        <v>17599860.219999999</v>
      </c>
      <c r="F17" s="32">
        <f>SUM(F18:F24)</f>
        <v>17444261.010000002</v>
      </c>
      <c r="G17" s="32">
        <f>SUM(G18:G24)</f>
        <v>17396283.260000002</v>
      </c>
      <c r="H17" s="32">
        <v>17539551.48</v>
      </c>
      <c r="I17" s="32"/>
      <c r="J17" s="32"/>
      <c r="K17" s="32"/>
      <c r="L17" s="32"/>
      <c r="M17" s="32"/>
      <c r="N17" s="32"/>
      <c r="O17" s="32"/>
      <c r="P17" s="32"/>
      <c r="Q17" s="24"/>
      <c r="R17" s="61">
        <f>+F16-20835490.79</f>
        <v>0</v>
      </c>
    </row>
    <row r="18" spans="1:19" s="25" customFormat="1" x14ac:dyDescent="0.25">
      <c r="A18" s="4" t="s">
        <v>13</v>
      </c>
      <c r="B18" s="60" t="s">
        <v>14</v>
      </c>
      <c r="C18" s="59">
        <v>103400842</v>
      </c>
      <c r="D18" s="59">
        <v>128519947.68000001</v>
      </c>
      <c r="E18" s="32">
        <v>13901280.619999999</v>
      </c>
      <c r="F18" s="32">
        <v>13812787.550000001</v>
      </c>
      <c r="G18" s="24">
        <v>13825387.550000001</v>
      </c>
      <c r="H18" s="62">
        <v>13787137.550000001</v>
      </c>
      <c r="I18" s="62"/>
      <c r="J18" s="24"/>
      <c r="K18" s="62"/>
      <c r="L18" s="62"/>
      <c r="M18" s="63"/>
      <c r="N18" s="24"/>
      <c r="O18" s="24"/>
      <c r="P18" s="24"/>
      <c r="Q18" s="24"/>
      <c r="R18" s="64"/>
    </row>
    <row r="19" spans="1:19" s="25" customFormat="1" x14ac:dyDescent="0.25">
      <c r="A19" s="4" t="s">
        <v>216</v>
      </c>
      <c r="B19" s="60" t="s">
        <v>217</v>
      </c>
      <c r="C19" s="59">
        <v>1062000</v>
      </c>
      <c r="D19" s="59">
        <v>1062000</v>
      </c>
      <c r="E19" s="24"/>
      <c r="F19" s="24"/>
      <c r="G19" s="24"/>
      <c r="H19" s="62"/>
      <c r="I19" s="62"/>
      <c r="J19" s="24"/>
      <c r="K19" s="62"/>
      <c r="L19" s="62"/>
      <c r="M19" s="63"/>
      <c r="N19" s="24"/>
      <c r="O19" s="24"/>
      <c r="P19" s="24"/>
      <c r="Q19" s="24"/>
      <c r="R19" s="64"/>
    </row>
    <row r="20" spans="1:19" s="25" customFormat="1" x14ac:dyDescent="0.25">
      <c r="A20" s="4" t="s">
        <v>15</v>
      </c>
      <c r="B20" s="4" t="s">
        <v>16</v>
      </c>
      <c r="C20" s="59">
        <v>32472000</v>
      </c>
      <c r="D20" s="59">
        <v>36214000</v>
      </c>
      <c r="E20" s="24">
        <v>3396000</v>
      </c>
      <c r="F20" s="24">
        <v>3303000</v>
      </c>
      <c r="G20" s="24">
        <v>3355000</v>
      </c>
      <c r="H20" s="24">
        <v>3355000</v>
      </c>
      <c r="I20" s="62"/>
      <c r="J20" s="24"/>
      <c r="K20" s="63"/>
      <c r="L20" s="62"/>
      <c r="M20" s="63"/>
      <c r="N20" s="24"/>
      <c r="O20" s="24"/>
      <c r="P20" s="24"/>
      <c r="Q20" s="24"/>
    </row>
    <row r="21" spans="1:19" s="25" customFormat="1" x14ac:dyDescent="0.25">
      <c r="A21" s="4" t="s">
        <v>392</v>
      </c>
      <c r="B21" s="4" t="s">
        <v>393</v>
      </c>
      <c r="C21" s="59"/>
      <c r="D21" s="59">
        <v>730000</v>
      </c>
      <c r="E21" s="24"/>
      <c r="F21" s="24">
        <v>60000</v>
      </c>
      <c r="G21" s="24">
        <v>110000</v>
      </c>
      <c r="H21" s="24">
        <v>110000</v>
      </c>
      <c r="I21" s="62"/>
      <c r="J21" s="24"/>
      <c r="K21" s="63"/>
      <c r="L21" s="62"/>
      <c r="M21" s="63"/>
      <c r="N21" s="24"/>
      <c r="O21" s="24"/>
      <c r="P21" s="24"/>
      <c r="Q21" s="24"/>
    </row>
    <row r="22" spans="1:19" s="25" customFormat="1" x14ac:dyDescent="0.25">
      <c r="A22" s="4" t="s">
        <v>17</v>
      </c>
      <c r="B22" s="4" t="s">
        <v>18</v>
      </c>
      <c r="C22" s="59">
        <v>11381237</v>
      </c>
      <c r="D22" s="59">
        <v>11381237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</row>
    <row r="23" spans="1:19" s="25" customFormat="1" x14ac:dyDescent="0.25">
      <c r="A23" s="4" t="s">
        <v>19</v>
      </c>
      <c r="B23" s="4" t="s">
        <v>20</v>
      </c>
      <c r="C23" s="59">
        <v>750000</v>
      </c>
      <c r="D23" s="59">
        <v>1025000</v>
      </c>
      <c r="E23" s="24">
        <v>70000</v>
      </c>
      <c r="F23" s="24">
        <v>46000</v>
      </c>
      <c r="G23" s="24"/>
      <c r="H23" s="24">
        <v>78000</v>
      </c>
      <c r="I23" s="24"/>
      <c r="J23" s="24"/>
      <c r="K23" s="24"/>
      <c r="L23" s="63"/>
      <c r="M23" s="24"/>
      <c r="N23" s="24"/>
      <c r="O23" s="24"/>
      <c r="P23" s="24"/>
      <c r="Q23" s="24"/>
    </row>
    <row r="24" spans="1:19" s="25" customFormat="1" ht="30" x14ac:dyDescent="0.25">
      <c r="A24" s="4" t="s">
        <v>21</v>
      </c>
      <c r="B24" s="4" t="s">
        <v>22</v>
      </c>
      <c r="C24" s="59">
        <v>750000</v>
      </c>
      <c r="D24" s="59">
        <v>1300000</v>
      </c>
      <c r="E24" s="24">
        <v>232579.6</v>
      </c>
      <c r="F24" s="24">
        <v>222473.46</v>
      </c>
      <c r="G24" s="24">
        <v>105895.71</v>
      </c>
      <c r="H24" s="62">
        <v>209413.93</v>
      </c>
      <c r="I24" s="24"/>
      <c r="J24" s="24"/>
      <c r="K24" s="63"/>
      <c r="L24" s="63"/>
      <c r="M24" s="24"/>
      <c r="N24" s="24"/>
      <c r="O24" s="24"/>
      <c r="P24" s="24"/>
      <c r="Q24" s="24"/>
    </row>
    <row r="25" spans="1:19" s="25" customFormat="1" x14ac:dyDescent="0.2">
      <c r="A25" s="4" t="s">
        <v>23</v>
      </c>
      <c r="B25" s="4" t="s">
        <v>24</v>
      </c>
      <c r="C25" s="11">
        <f>SUM(C27:C31)</f>
        <v>33756711</v>
      </c>
      <c r="D25" s="11">
        <f>SUM(D26:D31)</f>
        <v>44312647.020000003</v>
      </c>
      <c r="E25" s="11">
        <f>SUM(E26:E31)</f>
        <v>759756.4</v>
      </c>
      <c r="F25" s="11">
        <f>SUM(F26:F31)</f>
        <v>771756.4</v>
      </c>
      <c r="G25" s="11">
        <f>SUM(G26:G31)</f>
        <v>811756.4</v>
      </c>
      <c r="H25" s="11">
        <f>SUM(H26:H31)</f>
        <v>796756.4</v>
      </c>
      <c r="I25" s="11"/>
      <c r="J25" s="11"/>
      <c r="K25" s="11"/>
      <c r="L25" s="11"/>
      <c r="M25" s="11"/>
      <c r="N25" s="11"/>
      <c r="O25" s="11"/>
      <c r="P25" s="11"/>
      <c r="Q25" s="24"/>
    </row>
    <row r="26" spans="1:19" s="25" customFormat="1" x14ac:dyDescent="0.2">
      <c r="A26" s="4" t="s">
        <v>390</v>
      </c>
      <c r="B26" s="4" t="s">
        <v>391</v>
      </c>
      <c r="C26" s="11"/>
      <c r="D26" s="11">
        <v>3165025.6</v>
      </c>
      <c r="E26" s="11">
        <v>759756.4</v>
      </c>
      <c r="F26" s="11">
        <v>771756.4</v>
      </c>
      <c r="G26" s="11">
        <v>811756.4</v>
      </c>
      <c r="H26" s="11">
        <v>796756.4</v>
      </c>
      <c r="I26" s="11"/>
      <c r="J26" s="11"/>
      <c r="K26" s="11"/>
      <c r="L26" s="11"/>
      <c r="M26" s="11"/>
      <c r="N26" s="11"/>
      <c r="O26" s="11"/>
      <c r="P26" s="11"/>
      <c r="Q26" s="24"/>
    </row>
    <row r="27" spans="1:19" s="25" customFormat="1" x14ac:dyDescent="0.25">
      <c r="A27" s="4" t="s">
        <v>25</v>
      </c>
      <c r="B27" s="4" t="s">
        <v>26</v>
      </c>
      <c r="C27" s="59">
        <v>10994237</v>
      </c>
      <c r="D27" s="59">
        <v>18385147.420000002</v>
      </c>
      <c r="E27" s="24"/>
      <c r="F27" s="24"/>
      <c r="G27" s="24"/>
      <c r="H27" s="62"/>
      <c r="I27" s="62"/>
      <c r="J27" s="36"/>
      <c r="K27" s="36"/>
      <c r="L27" s="36"/>
      <c r="M27" s="36"/>
      <c r="N27" s="24"/>
      <c r="O27" s="36"/>
      <c r="P27" s="36"/>
      <c r="Q27" s="24"/>
    </row>
    <row r="28" spans="1:19" s="25" customFormat="1" ht="30" x14ac:dyDescent="0.25">
      <c r="A28" s="4" t="s">
        <v>90</v>
      </c>
      <c r="B28" s="4" t="s">
        <v>91</v>
      </c>
      <c r="C28" s="59">
        <v>11381237</v>
      </c>
      <c r="D28" s="59">
        <v>11381237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</row>
    <row r="29" spans="1:19" s="25" customFormat="1" x14ac:dyDescent="0.25">
      <c r="A29" s="4" t="s">
        <v>220</v>
      </c>
      <c r="B29" s="4" t="s">
        <v>221</v>
      </c>
      <c r="C29" s="59">
        <v>11381237</v>
      </c>
      <c r="D29" s="59">
        <v>11381237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</row>
    <row r="30" spans="1:19" s="25" customFormat="1" x14ac:dyDescent="0.2">
      <c r="A30" s="4" t="s">
        <v>118</v>
      </c>
      <c r="B30" s="4" t="s">
        <v>120</v>
      </c>
      <c r="C30" s="11">
        <v>0</v>
      </c>
      <c r="D30" s="11">
        <v>0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Q30" s="24"/>
    </row>
    <row r="31" spans="1:19" s="25" customFormat="1" x14ac:dyDescent="0.2">
      <c r="A31" s="4" t="s">
        <v>119</v>
      </c>
      <c r="B31" s="4" t="s">
        <v>121</v>
      </c>
      <c r="C31" s="11">
        <v>0</v>
      </c>
      <c r="D31" s="11">
        <v>0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36"/>
      <c r="Q31" s="24"/>
    </row>
    <row r="32" spans="1:19" s="25" customFormat="1" ht="30" x14ac:dyDescent="0.2">
      <c r="A32" s="4" t="s">
        <v>27</v>
      </c>
      <c r="B32" s="4" t="s">
        <v>28</v>
      </c>
      <c r="C32" s="11">
        <f>SUM(C33:C36)</f>
        <v>21095341</v>
      </c>
      <c r="D32" s="11">
        <f>SUM(D33:D36)</f>
        <v>25546161.759999998</v>
      </c>
      <c r="E32" s="11">
        <f>SUM(E33:E36)</f>
        <v>2638495.16</v>
      </c>
      <c r="F32" s="11">
        <f>SUM(F33:F36)</f>
        <v>2619473.38</v>
      </c>
      <c r="G32" s="11">
        <f>SUM(G33:G36)</f>
        <v>2636875.2399999998</v>
      </c>
      <c r="H32" s="11">
        <f t="shared" ref="H32:P32" si="4">SUM(H33:H36)</f>
        <v>2637754.88</v>
      </c>
      <c r="I32" s="11">
        <f t="shared" si="4"/>
        <v>0</v>
      </c>
      <c r="J32" s="11">
        <f t="shared" si="4"/>
        <v>0</v>
      </c>
      <c r="K32" s="11">
        <f t="shared" si="4"/>
        <v>0</v>
      </c>
      <c r="L32" s="11">
        <f t="shared" si="4"/>
        <v>0</v>
      </c>
      <c r="M32" s="11">
        <f t="shared" si="4"/>
        <v>0</v>
      </c>
      <c r="N32" s="11">
        <f t="shared" si="4"/>
        <v>0</v>
      </c>
      <c r="O32" s="11">
        <f t="shared" si="4"/>
        <v>0</v>
      </c>
      <c r="P32" s="11">
        <f t="shared" si="4"/>
        <v>0</v>
      </c>
      <c r="Q32" s="24"/>
      <c r="S32" s="61"/>
    </row>
    <row r="33" spans="1:19" s="25" customFormat="1" x14ac:dyDescent="0.25">
      <c r="A33" s="4" t="s">
        <v>30</v>
      </c>
      <c r="B33" s="4" t="s">
        <v>29</v>
      </c>
      <c r="C33" s="59">
        <v>9708680</v>
      </c>
      <c r="D33" s="59">
        <v>11770364.16</v>
      </c>
      <c r="E33" s="24">
        <v>1220102.3700000001</v>
      </c>
      <c r="F33" s="24">
        <v>1211488.51</v>
      </c>
      <c r="G33" s="24">
        <v>1219613.6499999999</v>
      </c>
      <c r="H33" s="62">
        <v>1218548.23</v>
      </c>
      <c r="I33" s="65"/>
      <c r="J33" s="24"/>
      <c r="K33" s="63"/>
      <c r="L33" s="65"/>
      <c r="M33" s="24"/>
      <c r="N33" s="24"/>
      <c r="O33" s="24"/>
      <c r="P33" s="24"/>
      <c r="Q33" s="24"/>
    </row>
    <row r="34" spans="1:19" s="25" customFormat="1" x14ac:dyDescent="0.25">
      <c r="A34" s="4" t="s">
        <v>32</v>
      </c>
      <c r="B34" s="4" t="s">
        <v>31</v>
      </c>
      <c r="C34" s="59">
        <v>9722374</v>
      </c>
      <c r="D34" s="59">
        <v>11787177.6</v>
      </c>
      <c r="E34" s="24">
        <v>1228106.8999999999</v>
      </c>
      <c r="F34" s="24">
        <v>1219480.8899999999</v>
      </c>
      <c r="G34" s="24">
        <v>1227617.49</v>
      </c>
      <c r="H34" s="62">
        <v>1224901.74</v>
      </c>
      <c r="I34" s="65"/>
      <c r="J34" s="24"/>
      <c r="K34" s="63"/>
      <c r="L34" s="24"/>
      <c r="M34" s="24"/>
      <c r="N34" s="24"/>
      <c r="O34" s="24"/>
      <c r="P34" s="24"/>
      <c r="Q34" s="24"/>
      <c r="S34" s="61"/>
    </row>
    <row r="35" spans="1:19" s="25" customFormat="1" ht="30" x14ac:dyDescent="0.25">
      <c r="A35" s="4" t="s">
        <v>34</v>
      </c>
      <c r="B35" s="4" t="s">
        <v>33</v>
      </c>
      <c r="C35" s="59">
        <v>1643218</v>
      </c>
      <c r="D35" s="59">
        <v>1967551</v>
      </c>
      <c r="E35" s="24">
        <v>188530.18</v>
      </c>
      <c r="F35" s="24">
        <v>186748.27</v>
      </c>
      <c r="G35" s="24">
        <v>187888.39</v>
      </c>
      <c r="H35" s="62">
        <v>192549.2</v>
      </c>
      <c r="I35" s="65"/>
      <c r="J35" s="24"/>
      <c r="K35" s="63"/>
      <c r="L35" s="24"/>
      <c r="M35" s="24"/>
      <c r="N35" s="24"/>
      <c r="O35" s="24"/>
      <c r="P35" s="24"/>
      <c r="Q35" s="24"/>
      <c r="R35" s="61"/>
    </row>
    <row r="36" spans="1:19" s="25" customFormat="1" ht="30" x14ac:dyDescent="0.25">
      <c r="A36" s="4" t="s">
        <v>36</v>
      </c>
      <c r="B36" s="4" t="s">
        <v>35</v>
      </c>
      <c r="C36" s="59">
        <v>21069</v>
      </c>
      <c r="D36" s="59">
        <v>21069</v>
      </c>
      <c r="E36" s="24">
        <v>1755.71</v>
      </c>
      <c r="F36" s="24">
        <v>1755.71</v>
      </c>
      <c r="G36" s="24">
        <v>1755.71</v>
      </c>
      <c r="H36" s="62">
        <v>1755.71</v>
      </c>
      <c r="I36" s="65"/>
      <c r="J36" s="24"/>
      <c r="K36" s="63"/>
      <c r="L36" s="24"/>
      <c r="M36" s="24"/>
      <c r="N36" s="24"/>
      <c r="O36" s="24"/>
      <c r="P36" s="24"/>
      <c r="Q36" s="24"/>
    </row>
    <row r="37" spans="1:19" s="22" customFormat="1" x14ac:dyDescent="0.2">
      <c r="A37" s="33">
        <v>2.2000000000000002</v>
      </c>
      <c r="B37" s="34" t="s">
        <v>37</v>
      </c>
      <c r="C37" s="35">
        <f>+C38+C61</f>
        <v>837964940</v>
      </c>
      <c r="D37" s="35">
        <f>+D38+D61+D55+D66+R4377+D92+D45+D77</f>
        <v>912335076.7299999</v>
      </c>
      <c r="E37" s="35">
        <f>+E38+E61+E54+E77</f>
        <v>51100956.169999994</v>
      </c>
      <c r="F37" s="35">
        <f>+F38+F61+F54+F77</f>
        <v>41339606.25</v>
      </c>
      <c r="G37" s="35">
        <f>+G38+G61+G77+G54</f>
        <v>68391261.730000004</v>
      </c>
      <c r="H37" s="35">
        <f>+H38+H61+H77+H92+H45+H66</f>
        <v>50179993.18</v>
      </c>
      <c r="I37" s="35">
        <f>+I38+I61+I77+I92+I45+I66+I54</f>
        <v>0</v>
      </c>
      <c r="J37" s="35">
        <f>+J38+J61+J77+J92+J45+J66+J54</f>
        <v>0</v>
      </c>
      <c r="K37" s="35">
        <f>+K38+K61+K77+K92+K45+K66+K54</f>
        <v>0</v>
      </c>
      <c r="L37" s="35">
        <f>+L38+L61+L77+L92+L45+L66+L54+L51</f>
        <v>0</v>
      </c>
      <c r="M37" s="35">
        <f>+M38+M61+M77+M92+M45+M66+M54+M51+M59</f>
        <v>0</v>
      </c>
      <c r="N37" s="35">
        <f>+N38+N61+N77+N92+N45+N66+N54+N51+N59</f>
        <v>0</v>
      </c>
      <c r="O37" s="35">
        <f>+O38+O61+O77+O92+O45+O66+O54+O51+O59</f>
        <v>0</v>
      </c>
      <c r="P37" s="35">
        <f>+P38+P61+P77+P92+P45+P66+P54+P51+P59</f>
        <v>0</v>
      </c>
      <c r="Q37" s="30">
        <f>SUM(E37:G37)</f>
        <v>160831824.14999998</v>
      </c>
      <c r="R37" s="23"/>
    </row>
    <row r="38" spans="1:19" s="25" customFormat="1" x14ac:dyDescent="0.2">
      <c r="A38" s="4" t="s">
        <v>38</v>
      </c>
      <c r="B38" s="4" t="s">
        <v>39</v>
      </c>
      <c r="C38" s="11">
        <f>SUM(C39:C51)</f>
        <v>9182374</v>
      </c>
      <c r="D38" s="11">
        <f>SUM(D39:D44)</f>
        <v>10518374</v>
      </c>
      <c r="E38" s="11">
        <f>SUM(E39:E44)</f>
        <v>695922.19</v>
      </c>
      <c r="F38" s="11">
        <f>SUM(F39:F44)</f>
        <v>596254.03</v>
      </c>
      <c r="G38" s="11">
        <f>SUM(G39:G44)</f>
        <v>778642.32</v>
      </c>
      <c r="H38" s="11">
        <f>SUM(H39:H44)</f>
        <v>578359.64</v>
      </c>
      <c r="I38" s="11"/>
      <c r="J38" s="11"/>
      <c r="K38" s="11"/>
      <c r="L38" s="11"/>
      <c r="M38" s="11"/>
      <c r="N38" s="11"/>
      <c r="O38" s="11"/>
      <c r="P38" s="11"/>
      <c r="Q38" s="24"/>
      <c r="R38" s="64"/>
      <c r="S38" s="64"/>
    </row>
    <row r="39" spans="1:19" s="25" customFormat="1" x14ac:dyDescent="0.25">
      <c r="A39" s="4" t="s">
        <v>67</v>
      </c>
      <c r="B39" s="4" t="s">
        <v>66</v>
      </c>
      <c r="C39" s="51">
        <v>5305</v>
      </c>
      <c r="D39" s="51">
        <v>5305</v>
      </c>
      <c r="E39" s="24"/>
      <c r="F39" s="24"/>
      <c r="G39" s="24"/>
      <c r="H39" s="24"/>
      <c r="I39" s="67"/>
      <c r="J39" s="24"/>
      <c r="K39" s="24"/>
      <c r="L39" s="24"/>
      <c r="M39" s="24"/>
      <c r="N39" s="24"/>
      <c r="O39" s="24"/>
      <c r="P39" s="36"/>
      <c r="Q39" s="24"/>
    </row>
    <row r="40" spans="1:19" s="25" customFormat="1" x14ac:dyDescent="0.25">
      <c r="A40" s="4" t="s">
        <v>41</v>
      </c>
      <c r="B40" s="4" t="s">
        <v>40</v>
      </c>
      <c r="C40" s="51">
        <v>1782500</v>
      </c>
      <c r="D40" s="51">
        <v>1782500</v>
      </c>
      <c r="E40" s="24">
        <v>136170.09</v>
      </c>
      <c r="F40" s="24">
        <v>121724.08</v>
      </c>
      <c r="G40" s="24">
        <v>107240.62</v>
      </c>
      <c r="H40" s="62">
        <v>109169.02</v>
      </c>
      <c r="I40" s="62"/>
      <c r="J40" s="24"/>
      <c r="K40" s="24"/>
      <c r="L40" s="24"/>
      <c r="M40" s="24"/>
      <c r="N40" s="24"/>
      <c r="O40" s="24"/>
      <c r="P40" s="24"/>
      <c r="Q40" s="24"/>
      <c r="R40" s="61"/>
      <c r="S40" s="61"/>
    </row>
    <row r="41" spans="1:19" s="25" customFormat="1" ht="30" x14ac:dyDescent="0.25">
      <c r="A41" s="4" t="s">
        <v>43</v>
      </c>
      <c r="B41" s="4" t="s">
        <v>42</v>
      </c>
      <c r="C41" s="51">
        <v>5177530</v>
      </c>
      <c r="D41" s="51">
        <v>5177530</v>
      </c>
      <c r="E41" s="24">
        <v>425995.86</v>
      </c>
      <c r="F41" s="24">
        <v>336286.88</v>
      </c>
      <c r="G41" s="24">
        <v>444490.06</v>
      </c>
      <c r="H41" s="62">
        <v>344744.63</v>
      </c>
      <c r="I41" s="62"/>
      <c r="J41" s="24"/>
      <c r="K41" s="24"/>
      <c r="L41" s="24"/>
      <c r="M41" s="24"/>
      <c r="N41" s="24"/>
      <c r="O41" s="24"/>
      <c r="P41" s="24"/>
      <c r="Q41" s="24"/>
      <c r="R41" s="61"/>
      <c r="S41" s="61"/>
    </row>
    <row r="42" spans="1:19" s="25" customFormat="1" x14ac:dyDescent="0.25">
      <c r="A42" s="4" t="s">
        <v>44</v>
      </c>
      <c r="B42" s="4" t="s">
        <v>45</v>
      </c>
      <c r="C42" s="51">
        <v>2155560</v>
      </c>
      <c r="D42" s="51">
        <v>2155560</v>
      </c>
      <c r="E42" s="24">
        <v>128756.24</v>
      </c>
      <c r="F42" s="24">
        <v>134053.07</v>
      </c>
      <c r="G42" s="24">
        <v>119815.03999999999</v>
      </c>
      <c r="H42" s="24">
        <v>122097.99</v>
      </c>
      <c r="I42" s="62"/>
      <c r="J42" s="24"/>
      <c r="K42" s="24"/>
      <c r="L42" s="24"/>
      <c r="M42" s="24"/>
      <c r="N42" s="24"/>
      <c r="O42" s="24"/>
      <c r="P42" s="24"/>
      <c r="Q42" s="11"/>
      <c r="R42" s="61"/>
      <c r="S42" s="61"/>
    </row>
    <row r="43" spans="1:19" s="25" customFormat="1" x14ac:dyDescent="0.25">
      <c r="A43" s="4" t="s">
        <v>47</v>
      </c>
      <c r="B43" s="4" t="s">
        <v>46</v>
      </c>
      <c r="C43" s="51">
        <v>28520</v>
      </c>
      <c r="D43" s="51">
        <v>34515</v>
      </c>
      <c r="E43" s="24">
        <v>2628</v>
      </c>
      <c r="F43" s="24">
        <v>1818</v>
      </c>
      <c r="G43" s="24">
        <v>1818</v>
      </c>
      <c r="H43" s="24"/>
      <c r="I43" s="24"/>
      <c r="J43" s="24"/>
      <c r="K43" s="24"/>
      <c r="L43" s="24"/>
      <c r="M43" s="24"/>
      <c r="N43" s="24"/>
      <c r="O43" s="24"/>
      <c r="P43" s="24"/>
      <c r="Q43" s="11"/>
      <c r="R43" s="61"/>
    </row>
    <row r="44" spans="1:19" s="25" customFormat="1" x14ac:dyDescent="0.25">
      <c r="A44" s="4" t="s">
        <v>49</v>
      </c>
      <c r="B44" s="66" t="s">
        <v>48</v>
      </c>
      <c r="C44" s="51">
        <v>32959</v>
      </c>
      <c r="D44" s="51">
        <v>1362964</v>
      </c>
      <c r="E44" s="24">
        <v>2372</v>
      </c>
      <c r="F44" s="24">
        <v>2372</v>
      </c>
      <c r="G44" s="24">
        <v>105278.6</v>
      </c>
      <c r="H44" s="62">
        <v>2348</v>
      </c>
      <c r="I44" s="62"/>
      <c r="J44" s="24"/>
      <c r="K44" s="24"/>
      <c r="L44" s="24"/>
      <c r="M44" s="24"/>
      <c r="N44" s="24"/>
      <c r="O44" s="24"/>
      <c r="P44" s="24"/>
      <c r="Q44" s="24"/>
      <c r="R44" s="61"/>
    </row>
    <row r="45" spans="1:19" s="25" customFormat="1" ht="30" x14ac:dyDescent="0.2">
      <c r="A45" s="4" t="s">
        <v>122</v>
      </c>
      <c r="B45" s="4" t="s">
        <v>130</v>
      </c>
      <c r="C45" s="11">
        <v>0</v>
      </c>
      <c r="D45" s="11">
        <f>SUM(D46:D49)</f>
        <v>923646</v>
      </c>
      <c r="E45" s="11"/>
      <c r="F45" s="11"/>
      <c r="G45" s="11"/>
      <c r="H45" s="11">
        <f>H49</f>
        <v>353646</v>
      </c>
      <c r="I45" s="11"/>
      <c r="J45" s="11"/>
      <c r="K45" s="11"/>
      <c r="L45" s="11"/>
      <c r="M45" s="11"/>
      <c r="N45" s="11"/>
      <c r="O45" s="11"/>
      <c r="P45" s="11"/>
      <c r="Q45" s="24"/>
      <c r="R45" s="61"/>
    </row>
    <row r="46" spans="1:19" s="25" customFormat="1" x14ac:dyDescent="0.2">
      <c r="A46" s="4" t="s">
        <v>252</v>
      </c>
      <c r="B46" s="4" t="s">
        <v>253</v>
      </c>
      <c r="C46" s="11">
        <v>0</v>
      </c>
      <c r="D46" s="11">
        <v>140000</v>
      </c>
      <c r="E46" s="11"/>
      <c r="F46" s="11"/>
      <c r="G46" s="11"/>
      <c r="H46" s="62"/>
      <c r="I46" s="11"/>
      <c r="J46" s="11"/>
      <c r="K46" s="11"/>
      <c r="L46" s="11"/>
      <c r="M46" s="11"/>
      <c r="N46" s="11"/>
      <c r="O46" s="11"/>
      <c r="P46" s="11"/>
      <c r="Q46" s="24"/>
    </row>
    <row r="47" spans="1:19" s="25" customFormat="1" x14ac:dyDescent="0.2">
      <c r="A47" s="4" t="s">
        <v>348</v>
      </c>
      <c r="B47" s="4" t="s">
        <v>347</v>
      </c>
      <c r="C47" s="11">
        <v>0</v>
      </c>
      <c r="D47" s="11">
        <v>30000</v>
      </c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24"/>
    </row>
    <row r="48" spans="1:19" s="25" customFormat="1" x14ac:dyDescent="0.2">
      <c r="A48" s="4" t="s">
        <v>254</v>
      </c>
      <c r="B48" s="4" t="s">
        <v>255</v>
      </c>
      <c r="C48" s="11">
        <v>0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4"/>
      <c r="R48" s="61"/>
    </row>
    <row r="49" spans="1:18" s="25" customFormat="1" ht="30" x14ac:dyDescent="0.2">
      <c r="A49" s="4" t="s">
        <v>256</v>
      </c>
      <c r="B49" s="4" t="s">
        <v>257</v>
      </c>
      <c r="C49" s="11">
        <v>0</v>
      </c>
      <c r="D49" s="11">
        <v>753646</v>
      </c>
      <c r="E49" s="11" t="s">
        <v>410</v>
      </c>
      <c r="F49" s="11"/>
      <c r="G49" s="11"/>
      <c r="H49" s="62">
        <v>353646</v>
      </c>
      <c r="I49" s="11"/>
      <c r="J49" s="11"/>
      <c r="K49" s="11"/>
      <c r="L49" s="11"/>
      <c r="M49" s="11"/>
      <c r="N49" s="11"/>
      <c r="O49" s="11"/>
      <c r="P49" s="11"/>
      <c r="Q49" s="24"/>
    </row>
    <row r="50" spans="1:18" s="25" customFormat="1" x14ac:dyDescent="0.2">
      <c r="A50" s="4" t="s">
        <v>123</v>
      </c>
      <c r="B50" s="4" t="s">
        <v>131</v>
      </c>
      <c r="C50" s="11">
        <v>0</v>
      </c>
      <c r="D50" s="11">
        <v>0</v>
      </c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24"/>
      <c r="R50" s="64"/>
    </row>
    <row r="51" spans="1:18" s="25" customFormat="1" x14ac:dyDescent="0.2">
      <c r="A51" s="4" t="s">
        <v>124</v>
      </c>
      <c r="B51" s="4" t="s">
        <v>132</v>
      </c>
      <c r="C51" s="11">
        <v>0</v>
      </c>
      <c r="D51" s="11">
        <v>0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4"/>
    </row>
    <row r="52" spans="1:18" s="25" customFormat="1" x14ac:dyDescent="0.2">
      <c r="A52" s="4" t="s">
        <v>372</v>
      </c>
      <c r="B52" s="4" t="s">
        <v>373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4"/>
    </row>
    <row r="53" spans="1:18" s="25" customFormat="1" x14ac:dyDescent="0.2">
      <c r="A53" s="1" t="s">
        <v>349</v>
      </c>
      <c r="B53" s="4" t="s">
        <v>350</v>
      </c>
      <c r="C53" s="11">
        <v>0</v>
      </c>
      <c r="D53" s="11">
        <v>0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/>
    </row>
    <row r="54" spans="1:18" s="25" customFormat="1" x14ac:dyDescent="0.2">
      <c r="A54" s="4" t="s">
        <v>125</v>
      </c>
      <c r="B54" s="4" t="s">
        <v>133</v>
      </c>
      <c r="C54" s="11">
        <v>0</v>
      </c>
      <c r="D54" s="11">
        <f>SUM(D55:D58)</f>
        <v>10989519.310000001</v>
      </c>
      <c r="E54" s="11">
        <f>E55</f>
        <v>576281.53</v>
      </c>
      <c r="F54" s="11">
        <f>F55</f>
        <v>890805.08</v>
      </c>
      <c r="G54" s="11">
        <f>G55</f>
        <v>1496023.06</v>
      </c>
      <c r="H54" s="11"/>
      <c r="I54" s="11"/>
      <c r="J54" s="11"/>
      <c r="K54" s="11"/>
      <c r="L54" s="11"/>
      <c r="M54" s="11"/>
      <c r="N54" s="11"/>
      <c r="O54" s="11"/>
      <c r="P54" s="11"/>
      <c r="Q54" s="11"/>
    </row>
    <row r="55" spans="1:18" s="25" customFormat="1" ht="30" x14ac:dyDescent="0.2">
      <c r="A55" s="4" t="s">
        <v>258</v>
      </c>
      <c r="B55" s="4" t="s">
        <v>259</v>
      </c>
      <c r="C55" s="11"/>
      <c r="D55" s="11">
        <v>10989519.310000001</v>
      </c>
      <c r="E55" s="11">
        <v>576281.53</v>
      </c>
      <c r="F55" s="11">
        <v>890805.08</v>
      </c>
      <c r="G55" s="11">
        <v>1496023.06</v>
      </c>
      <c r="H55" s="11"/>
      <c r="I55" s="11"/>
      <c r="J55" s="11"/>
      <c r="K55" s="11"/>
      <c r="L55" s="11"/>
      <c r="M55" s="11"/>
      <c r="N55" s="11"/>
      <c r="O55" s="11"/>
      <c r="P55" s="11"/>
      <c r="Q55" s="24"/>
    </row>
    <row r="56" spans="1:18" s="25" customFormat="1" x14ac:dyDescent="0.2">
      <c r="A56" s="4" t="s">
        <v>358</v>
      </c>
      <c r="B56" s="4" t="s">
        <v>359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24"/>
    </row>
    <row r="57" spans="1:18" s="25" customFormat="1" ht="30" x14ac:dyDescent="0.2">
      <c r="A57" s="4" t="s">
        <v>357</v>
      </c>
      <c r="B57" s="4" t="s">
        <v>351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24"/>
    </row>
    <row r="58" spans="1:18" s="25" customFormat="1" ht="30" x14ac:dyDescent="0.2">
      <c r="A58" s="4" t="s">
        <v>260</v>
      </c>
      <c r="B58" s="4" t="s">
        <v>261</v>
      </c>
      <c r="C58" s="11">
        <v>0</v>
      </c>
      <c r="D58" s="11">
        <v>0</v>
      </c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24"/>
    </row>
    <row r="59" spans="1:18" s="25" customFormat="1" x14ac:dyDescent="0.2">
      <c r="A59" s="4" t="s">
        <v>343</v>
      </c>
      <c r="B59" s="4" t="s">
        <v>345</v>
      </c>
      <c r="C59" s="11">
        <v>0</v>
      </c>
      <c r="D59" s="11">
        <v>0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/>
    </row>
    <row r="60" spans="1:18" s="25" customFormat="1" x14ac:dyDescent="0.2">
      <c r="A60" s="4" t="s">
        <v>344</v>
      </c>
      <c r="B60" s="4" t="s">
        <v>346</v>
      </c>
      <c r="C60" s="11">
        <v>0</v>
      </c>
      <c r="D60" s="11">
        <v>0</v>
      </c>
      <c r="E60" s="11"/>
      <c r="F60" s="11"/>
      <c r="G60" s="11"/>
      <c r="H60" s="11"/>
      <c r="I60" s="62"/>
      <c r="J60" s="11"/>
      <c r="K60" s="11"/>
      <c r="L60" s="11"/>
      <c r="M60" s="11"/>
      <c r="N60" s="11"/>
      <c r="O60" s="11"/>
      <c r="P60" s="11"/>
      <c r="Q60" s="24"/>
    </row>
    <row r="61" spans="1:18" s="25" customFormat="1" x14ac:dyDescent="0.2">
      <c r="A61" s="4" t="s">
        <v>126</v>
      </c>
      <c r="B61" s="4" t="s">
        <v>134</v>
      </c>
      <c r="C61" s="11">
        <f t="shared" ref="C61" si="5">+C64</f>
        <v>828782566</v>
      </c>
      <c r="D61" s="11">
        <f>+D64+D62+D63+D65</f>
        <v>833383903.33000004</v>
      </c>
      <c r="E61" s="11">
        <f>E62+E63+E64+E65</f>
        <v>42102673.329999998</v>
      </c>
      <c r="F61" s="11">
        <f>F62+F63+F64+F65</f>
        <v>39034395.869999997</v>
      </c>
      <c r="G61" s="11">
        <f>G62+G63+G64+G65</f>
        <v>39111509.689999998</v>
      </c>
      <c r="H61" s="11">
        <f>H62+H63+H64+H65</f>
        <v>39061986.439999998</v>
      </c>
      <c r="I61" s="11"/>
      <c r="J61" s="11"/>
      <c r="K61" s="11"/>
      <c r="L61" s="11"/>
      <c r="M61" s="11"/>
      <c r="N61" s="11"/>
      <c r="O61" s="11"/>
      <c r="P61" s="11"/>
      <c r="Q61" s="11"/>
    </row>
    <row r="62" spans="1:18" s="25" customFormat="1" ht="30" x14ac:dyDescent="0.2">
      <c r="A62" s="4" t="s">
        <v>382</v>
      </c>
      <c r="B62" s="4" t="s">
        <v>383</v>
      </c>
      <c r="C62" s="11"/>
      <c r="D62" s="11">
        <v>2188258.83</v>
      </c>
      <c r="E62" s="11">
        <v>2188258.83</v>
      </c>
      <c r="F62" s="11"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</row>
    <row r="63" spans="1:18" s="25" customFormat="1" x14ac:dyDescent="0.2">
      <c r="A63" s="4" t="s">
        <v>384</v>
      </c>
      <c r="B63" s="4" t="s">
        <v>387</v>
      </c>
      <c r="C63" s="11"/>
      <c r="D63" s="11">
        <v>730785.51</v>
      </c>
      <c r="E63" s="11">
        <v>793710.49</v>
      </c>
      <c r="F63" s="11"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</row>
    <row r="64" spans="1:18" s="25" customFormat="1" x14ac:dyDescent="0.2">
      <c r="A64" s="4" t="s">
        <v>218</v>
      </c>
      <c r="B64" s="4" t="s">
        <v>219</v>
      </c>
      <c r="C64" s="11">
        <v>828782566</v>
      </c>
      <c r="D64" s="11">
        <v>830273266</v>
      </c>
      <c r="E64" s="11">
        <v>39004704.009999998</v>
      </c>
      <c r="F64" s="11">
        <v>39034395.869999997</v>
      </c>
      <c r="G64" s="11">
        <v>39111509.689999998</v>
      </c>
      <c r="H64" s="62">
        <v>39061986.439999998</v>
      </c>
      <c r="I64" s="62"/>
      <c r="J64" s="11"/>
      <c r="K64" s="11"/>
      <c r="L64" s="11"/>
      <c r="M64" s="11"/>
      <c r="N64" s="11"/>
      <c r="O64" s="11"/>
      <c r="P64" s="11"/>
      <c r="Q64" s="11"/>
      <c r="R64" s="57"/>
    </row>
    <row r="65" spans="1:18" s="25" customFormat="1" x14ac:dyDescent="0.2">
      <c r="A65" s="4" t="s">
        <v>385</v>
      </c>
      <c r="B65" s="4" t="s">
        <v>386</v>
      </c>
      <c r="C65" s="11"/>
      <c r="D65" s="11">
        <v>191592.99</v>
      </c>
      <c r="E65" s="11">
        <v>116000</v>
      </c>
      <c r="F65" s="11">
        <v>0</v>
      </c>
      <c r="G65" s="11"/>
      <c r="H65" s="62"/>
      <c r="I65" s="62"/>
      <c r="J65" s="11"/>
      <c r="K65" s="11"/>
      <c r="L65" s="11"/>
      <c r="M65" s="11"/>
      <c r="N65" s="11"/>
      <c r="O65" s="11"/>
      <c r="P65" s="11"/>
      <c r="Q65" s="11"/>
      <c r="R65" s="57"/>
    </row>
    <row r="66" spans="1:18" s="25" customFormat="1" ht="45" x14ac:dyDescent="0.2">
      <c r="A66" s="4" t="s">
        <v>127</v>
      </c>
      <c r="B66" s="4" t="s">
        <v>135</v>
      </c>
      <c r="C66" s="11">
        <v>0</v>
      </c>
      <c r="D66" s="11">
        <f>D75+D73+D67</f>
        <v>2821563.02</v>
      </c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8" s="25" customFormat="1" ht="30" x14ac:dyDescent="0.2">
      <c r="A67" s="4" t="s">
        <v>232</v>
      </c>
      <c r="B67" s="4" t="s">
        <v>235</v>
      </c>
      <c r="C67" s="11">
        <v>0</v>
      </c>
      <c r="D67" s="11">
        <v>75000</v>
      </c>
      <c r="E67" s="11"/>
      <c r="F67" s="11"/>
      <c r="G67" s="11"/>
      <c r="H67" s="62"/>
      <c r="I67" s="11"/>
      <c r="J67" s="11"/>
      <c r="K67" s="11"/>
      <c r="L67" s="11"/>
      <c r="M67" s="11"/>
      <c r="N67" s="11"/>
      <c r="O67" s="11"/>
      <c r="P67" s="11"/>
      <c r="Q67" s="11"/>
      <c r="R67" s="61"/>
    </row>
    <row r="68" spans="1:18" s="25" customFormat="1" ht="30" x14ac:dyDescent="0.2">
      <c r="A68" s="4" t="s">
        <v>233</v>
      </c>
      <c r="B68" s="4" t="s">
        <v>236</v>
      </c>
      <c r="C68" s="11">
        <v>0</v>
      </c>
      <c r="D68" s="11">
        <v>0</v>
      </c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</row>
    <row r="69" spans="1:18" s="25" customFormat="1" ht="30" x14ac:dyDescent="0.2">
      <c r="A69" s="4" t="s">
        <v>234</v>
      </c>
      <c r="B69" s="4" t="s">
        <v>237</v>
      </c>
      <c r="C69" s="11">
        <v>0</v>
      </c>
      <c r="D69" s="11">
        <v>0</v>
      </c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8" s="25" customFormat="1" ht="30" x14ac:dyDescent="0.2">
      <c r="A70" s="4" t="s">
        <v>238</v>
      </c>
      <c r="B70" s="4" t="s">
        <v>245</v>
      </c>
      <c r="C70" s="11">
        <v>0</v>
      </c>
      <c r="D70" s="11">
        <v>0</v>
      </c>
      <c r="E70" s="11"/>
      <c r="F70" s="11"/>
      <c r="G70" s="11"/>
      <c r="H70" s="53"/>
      <c r="I70" s="55"/>
      <c r="J70" s="11"/>
      <c r="K70" s="57"/>
      <c r="L70" s="11"/>
      <c r="M70" s="11"/>
      <c r="N70" s="11"/>
      <c r="O70" s="11"/>
      <c r="P70" s="11"/>
      <c r="Q70" s="11"/>
    </row>
    <row r="71" spans="1:18" s="25" customFormat="1" ht="30" x14ac:dyDescent="0.2">
      <c r="A71" s="4" t="s">
        <v>239</v>
      </c>
      <c r="B71" s="4" t="s">
        <v>246</v>
      </c>
      <c r="C71" s="11">
        <v>0</v>
      </c>
      <c r="D71" s="11">
        <v>0</v>
      </c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</row>
    <row r="72" spans="1:18" s="25" customFormat="1" ht="45" x14ac:dyDescent="0.2">
      <c r="A72" s="4" t="s">
        <v>240</v>
      </c>
      <c r="B72" s="4" t="s">
        <v>247</v>
      </c>
      <c r="C72" s="11">
        <v>0</v>
      </c>
      <c r="D72" s="11">
        <v>0</v>
      </c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</row>
    <row r="73" spans="1:18" s="70" customFormat="1" ht="45" x14ac:dyDescent="0.25">
      <c r="A73" s="68" t="s">
        <v>241</v>
      </c>
      <c r="B73" s="68" t="s">
        <v>248</v>
      </c>
      <c r="C73" s="54">
        <v>0</v>
      </c>
      <c r="D73" s="11">
        <v>2298753.02</v>
      </c>
      <c r="E73" s="54"/>
      <c r="F73" s="54"/>
      <c r="G73" s="54"/>
      <c r="H73" s="69"/>
      <c r="I73" s="69"/>
      <c r="J73" s="54"/>
      <c r="K73" s="54"/>
      <c r="L73" s="54"/>
      <c r="M73" s="54"/>
      <c r="N73" s="54"/>
      <c r="O73" s="54"/>
      <c r="P73" s="54"/>
      <c r="Q73" s="54"/>
    </row>
    <row r="74" spans="1:18" s="25" customFormat="1" ht="30" x14ac:dyDescent="0.2">
      <c r="A74" s="4" t="s">
        <v>242</v>
      </c>
      <c r="B74" s="4" t="s">
        <v>249</v>
      </c>
      <c r="C74" s="11">
        <v>0</v>
      </c>
      <c r="D74" s="11">
        <v>0</v>
      </c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</row>
    <row r="75" spans="1:18" s="70" customFormat="1" ht="30" x14ac:dyDescent="0.25">
      <c r="A75" s="68" t="s">
        <v>243</v>
      </c>
      <c r="B75" s="68" t="s">
        <v>250</v>
      </c>
      <c r="C75" s="54">
        <v>0</v>
      </c>
      <c r="D75" s="11">
        <v>447810</v>
      </c>
      <c r="E75" s="54"/>
      <c r="F75" s="54"/>
      <c r="G75" s="54"/>
      <c r="H75" s="69"/>
      <c r="I75" s="54"/>
      <c r="J75" s="54"/>
      <c r="K75" s="54"/>
      <c r="L75" s="54"/>
      <c r="M75" s="54"/>
      <c r="N75" s="54"/>
      <c r="O75" s="54"/>
      <c r="P75" s="54"/>
      <c r="Q75" s="54"/>
    </row>
    <row r="76" spans="1:18" s="25" customFormat="1" ht="30" x14ac:dyDescent="0.2">
      <c r="A76" s="4" t="s">
        <v>244</v>
      </c>
      <c r="B76" s="4" t="s">
        <v>251</v>
      </c>
      <c r="C76" s="11">
        <v>0</v>
      </c>
      <c r="D76" s="11">
        <v>0</v>
      </c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</row>
    <row r="77" spans="1:18" s="25" customFormat="1" ht="30" x14ac:dyDescent="0.2">
      <c r="A77" s="4" t="s">
        <v>128</v>
      </c>
      <c r="B77" s="4" t="s">
        <v>136</v>
      </c>
      <c r="C77" s="11">
        <v>0</v>
      </c>
      <c r="D77" s="11">
        <f>D78++D85+D88+D89+D79+D91+D90+D80+D81+D82</f>
        <v>49381665.520000003</v>
      </c>
      <c r="E77" s="11">
        <f>E78+E79+E85+E88</f>
        <v>7726079.1200000001</v>
      </c>
      <c r="F77" s="11">
        <f>F78+F79+F85+F88</f>
        <v>818151.27</v>
      </c>
      <c r="G77" s="11">
        <f>G78+G79+G85+G88</f>
        <v>27005086.66</v>
      </c>
      <c r="H77" s="11">
        <f>H78+H79+H85+H88+H80</f>
        <v>10186001.100000001</v>
      </c>
      <c r="I77" s="11"/>
      <c r="J77" s="11"/>
      <c r="K77" s="11"/>
      <c r="L77" s="11"/>
      <c r="M77" s="11"/>
      <c r="N77" s="11"/>
      <c r="O77" s="11"/>
      <c r="P77" s="11"/>
      <c r="Q77" s="11"/>
    </row>
    <row r="78" spans="1:18" s="25" customFormat="1" x14ac:dyDescent="0.2">
      <c r="A78" s="4" t="s">
        <v>360</v>
      </c>
      <c r="B78" s="4" t="s">
        <v>363</v>
      </c>
      <c r="C78" s="11"/>
      <c r="D78" s="11">
        <v>44824175.93</v>
      </c>
      <c r="E78" s="11">
        <v>6930262.5099999998</v>
      </c>
      <c r="F78" s="11">
        <v>615351.27</v>
      </c>
      <c r="G78" s="11">
        <v>26756993.620000001</v>
      </c>
      <c r="H78" s="11">
        <v>10161937.300000001</v>
      </c>
      <c r="I78" s="11"/>
      <c r="J78" s="11"/>
      <c r="K78" s="11"/>
      <c r="L78" s="11"/>
      <c r="M78" s="11"/>
      <c r="N78" s="11"/>
      <c r="O78" s="11"/>
      <c r="P78" s="11"/>
      <c r="Q78" s="11"/>
    </row>
    <row r="79" spans="1:18" s="25" customFormat="1" ht="30" x14ac:dyDescent="0.2">
      <c r="A79" s="4" t="s">
        <v>361</v>
      </c>
      <c r="B79" s="4" t="s">
        <v>362</v>
      </c>
      <c r="C79" s="11"/>
      <c r="D79" s="11">
        <v>999908.02</v>
      </c>
      <c r="E79" s="11">
        <v>259200</v>
      </c>
      <c r="F79" s="11">
        <v>186300</v>
      </c>
      <c r="G79" s="11">
        <v>216732.24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</row>
    <row r="80" spans="1:18" s="25" customFormat="1" x14ac:dyDescent="0.2">
      <c r="A80" s="4" t="s">
        <v>262</v>
      </c>
      <c r="B80" s="4" t="s">
        <v>263</v>
      </c>
      <c r="C80" s="11">
        <v>0</v>
      </c>
      <c r="D80" s="11">
        <v>614780</v>
      </c>
      <c r="E80" s="11"/>
      <c r="F80" s="11"/>
      <c r="G80" s="11"/>
      <c r="H80" s="11">
        <v>7563.8</v>
      </c>
      <c r="I80" s="11"/>
      <c r="J80" s="11"/>
      <c r="K80" s="11"/>
      <c r="L80" s="11"/>
      <c r="M80" s="11"/>
      <c r="N80" s="11"/>
      <c r="O80" s="11"/>
      <c r="P80" s="11"/>
      <c r="Q80" s="11"/>
    </row>
    <row r="81" spans="1:19" s="25" customFormat="1" x14ac:dyDescent="0.2">
      <c r="A81" s="4" t="s">
        <v>264</v>
      </c>
      <c r="B81" s="4" t="s">
        <v>265</v>
      </c>
      <c r="C81" s="11">
        <v>0</v>
      </c>
      <c r="D81" s="11">
        <v>33866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</row>
    <row r="82" spans="1:19" s="25" customFormat="1" x14ac:dyDescent="0.2">
      <c r="A82" s="4" t="s">
        <v>266</v>
      </c>
      <c r="B82" s="4" t="s">
        <v>267</v>
      </c>
      <c r="C82" s="11">
        <v>0</v>
      </c>
      <c r="D82" s="11">
        <v>100000</v>
      </c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</row>
    <row r="83" spans="1:19" s="25" customFormat="1" x14ac:dyDescent="0.2">
      <c r="A83" s="4" t="s">
        <v>268</v>
      </c>
      <c r="B83" s="4" t="s">
        <v>269</v>
      </c>
      <c r="C83" s="11">
        <v>0</v>
      </c>
      <c r="D83" s="11">
        <v>0</v>
      </c>
      <c r="E83" s="11"/>
      <c r="F83" s="11"/>
      <c r="G83" s="11"/>
      <c r="H83" s="62"/>
      <c r="I83" s="62"/>
      <c r="J83" s="11"/>
      <c r="K83" s="11"/>
      <c r="L83" s="11"/>
      <c r="M83" s="11"/>
      <c r="N83" s="11"/>
      <c r="O83" s="11"/>
      <c r="P83" s="11"/>
      <c r="Q83" s="11"/>
      <c r="R83" s="61"/>
    </row>
    <row r="84" spans="1:19" s="25" customFormat="1" x14ac:dyDescent="0.2">
      <c r="A84" s="4" t="s">
        <v>374</v>
      </c>
      <c r="B84" s="4" t="s">
        <v>375</v>
      </c>
      <c r="C84" s="11"/>
      <c r="D84" s="11">
        <v>0</v>
      </c>
      <c r="E84" s="11"/>
      <c r="F84" s="11"/>
      <c r="G84" s="11"/>
      <c r="H84" s="62"/>
      <c r="I84" s="62"/>
      <c r="J84" s="11"/>
      <c r="K84" s="11"/>
      <c r="L84" s="11"/>
      <c r="M84" s="11"/>
      <c r="N84" s="11"/>
      <c r="O84" s="11"/>
      <c r="P84" s="11"/>
      <c r="Q84" s="11"/>
    </row>
    <row r="85" spans="1:19" s="25" customFormat="1" x14ac:dyDescent="0.2">
      <c r="A85" s="4" t="s">
        <v>270</v>
      </c>
      <c r="B85" s="4" t="s">
        <v>271</v>
      </c>
      <c r="C85" s="11">
        <v>0</v>
      </c>
      <c r="D85" s="11">
        <v>497457.42</v>
      </c>
      <c r="E85" s="11">
        <v>497457.42</v>
      </c>
      <c r="F85" s="11">
        <v>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</row>
    <row r="86" spans="1:19" s="25" customFormat="1" x14ac:dyDescent="0.2">
      <c r="A86" s="4" t="s">
        <v>272</v>
      </c>
      <c r="B86" s="4" t="s">
        <v>273</v>
      </c>
      <c r="C86" s="11">
        <v>0</v>
      </c>
      <c r="D86" s="11">
        <v>0</v>
      </c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</row>
    <row r="87" spans="1:19" s="25" customFormat="1" x14ac:dyDescent="0.2">
      <c r="A87" s="4" t="s">
        <v>274</v>
      </c>
      <c r="B87" s="4" t="s">
        <v>275</v>
      </c>
      <c r="C87" s="11">
        <v>0</v>
      </c>
      <c r="D87" s="11">
        <v>0</v>
      </c>
      <c r="E87" s="11"/>
      <c r="F87" s="11"/>
      <c r="G87" s="11"/>
      <c r="H87" s="11"/>
      <c r="I87" s="62"/>
      <c r="J87" s="11"/>
      <c r="K87" s="11"/>
      <c r="L87" s="11"/>
      <c r="M87" s="11"/>
      <c r="N87" s="11"/>
      <c r="O87" s="11"/>
      <c r="P87" s="11"/>
      <c r="Q87" s="11"/>
    </row>
    <row r="88" spans="1:19" s="25" customFormat="1" ht="30" x14ac:dyDescent="0.2">
      <c r="A88" s="4" t="s">
        <v>276</v>
      </c>
      <c r="B88" s="4" t="s">
        <v>277</v>
      </c>
      <c r="C88" s="11">
        <v>0</v>
      </c>
      <c r="D88" s="11">
        <v>141615.04000000001</v>
      </c>
      <c r="E88" s="11">
        <v>39159.19</v>
      </c>
      <c r="F88" s="11">
        <v>16500</v>
      </c>
      <c r="G88" s="11">
        <v>31360.799999999999</v>
      </c>
      <c r="H88" s="11">
        <v>16500</v>
      </c>
      <c r="I88" s="62"/>
      <c r="J88" s="11"/>
      <c r="K88" s="11"/>
      <c r="L88" s="11"/>
      <c r="M88" s="11"/>
      <c r="N88" s="11"/>
      <c r="O88" s="11"/>
      <c r="P88" s="11"/>
      <c r="Q88" s="11"/>
    </row>
    <row r="89" spans="1:19" s="25" customFormat="1" x14ac:dyDescent="0.2">
      <c r="A89" s="4" t="s">
        <v>278</v>
      </c>
      <c r="B89" s="4" t="s">
        <v>279</v>
      </c>
      <c r="C89" s="11">
        <v>0</v>
      </c>
      <c r="D89" s="11">
        <v>2151363.11</v>
      </c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</row>
    <row r="90" spans="1:19" s="25" customFormat="1" x14ac:dyDescent="0.2">
      <c r="A90" s="4" t="s">
        <v>408</v>
      </c>
      <c r="B90" s="4" t="s">
        <v>409</v>
      </c>
      <c r="C90" s="11"/>
      <c r="D90" s="11">
        <v>6000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19" s="25" customFormat="1" x14ac:dyDescent="0.2">
      <c r="A91" s="4" t="s">
        <v>394</v>
      </c>
      <c r="B91" s="4" t="s">
        <v>395</v>
      </c>
      <c r="C91" s="11"/>
      <c r="D91" s="11">
        <v>12500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9" s="25" customFormat="1" ht="30" x14ac:dyDescent="0.2">
      <c r="A92" s="4" t="s">
        <v>129</v>
      </c>
      <c r="B92" s="4" t="s">
        <v>137</v>
      </c>
      <c r="C92" s="11">
        <v>0</v>
      </c>
      <c r="D92" s="11">
        <f>D93+D94</f>
        <v>4316405.55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9" s="25" customFormat="1" x14ac:dyDescent="0.2">
      <c r="A93" s="4" t="s">
        <v>280</v>
      </c>
      <c r="B93" s="4" t="s">
        <v>281</v>
      </c>
      <c r="C93" s="11">
        <v>0</v>
      </c>
      <c r="D93" s="11">
        <v>3493455.01</v>
      </c>
      <c r="E93" s="11"/>
      <c r="F93" s="11"/>
      <c r="G93" s="11"/>
      <c r="H93" s="62"/>
      <c r="I93" s="11"/>
      <c r="J93" s="11"/>
      <c r="K93" s="11"/>
      <c r="L93" s="11"/>
      <c r="M93" s="11"/>
      <c r="N93" s="11"/>
      <c r="O93" s="11"/>
      <c r="P93" s="11"/>
      <c r="Q93" s="11"/>
    </row>
    <row r="94" spans="1:19" s="25" customFormat="1" x14ac:dyDescent="0.2">
      <c r="A94" s="4" t="s">
        <v>282</v>
      </c>
      <c r="B94" s="4" t="s">
        <v>283</v>
      </c>
      <c r="C94" s="11">
        <v>0</v>
      </c>
      <c r="D94" s="11">
        <v>822950.54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</row>
    <row r="95" spans="1:19" s="22" customFormat="1" x14ac:dyDescent="0.2">
      <c r="A95" s="33">
        <v>2.2999999999999998</v>
      </c>
      <c r="B95" s="34" t="s">
        <v>50</v>
      </c>
      <c r="C95" s="35">
        <f>+C119+C108+C127+C100+C103</f>
        <v>14635000</v>
      </c>
      <c r="D95" s="35">
        <f>D96+D100+D103+D108+D110+D119+D127+D113</f>
        <v>22710232.189999998</v>
      </c>
      <c r="E95" s="35">
        <f>+E96+E100+E103+E113+E119+E126+E127+E108</f>
        <v>515100</v>
      </c>
      <c r="F95" s="35">
        <f>+F96+F100+F103+F113+F119+F126+F127+F108</f>
        <v>504700</v>
      </c>
      <c r="G95" s="35">
        <f>+G96+G100+G103+G113+G119+G126+G127+G108+G102+G110</f>
        <v>2293366.16</v>
      </c>
      <c r="H95" s="35">
        <f t="shared" ref="H95:M95" si="6">+H96+H100+H103+H113+H119+H126+H127+H108+H110</f>
        <v>1832597.2</v>
      </c>
      <c r="I95" s="35">
        <f t="shared" si="6"/>
        <v>0</v>
      </c>
      <c r="J95" s="35">
        <f t="shared" si="6"/>
        <v>0</v>
      </c>
      <c r="K95" s="35">
        <f t="shared" si="6"/>
        <v>0</v>
      </c>
      <c r="L95" s="35">
        <f t="shared" si="6"/>
        <v>0</v>
      </c>
      <c r="M95" s="35">
        <f t="shared" si="6"/>
        <v>0</v>
      </c>
      <c r="N95" s="35">
        <f>+N96+N100+N103+N113+N119+N126+N127+N108+N110+N102</f>
        <v>0</v>
      </c>
      <c r="O95" s="35">
        <f>+O96+O100+O103+O113+O119+O126+O127+O108+O110</f>
        <v>0</v>
      </c>
      <c r="P95" s="35">
        <f>+P96+P100+P103+P113+P119+P126+P127+P108+P110+P105+P106+P109+P111</f>
        <v>0</v>
      </c>
      <c r="Q95" s="30">
        <f>SUM(E95:G95)</f>
        <v>3313166.16</v>
      </c>
      <c r="S95" s="23"/>
    </row>
    <row r="96" spans="1:19" s="25" customFormat="1" ht="30" x14ac:dyDescent="0.2">
      <c r="A96" s="4" t="s">
        <v>138</v>
      </c>
      <c r="B96" s="4" t="s">
        <v>139</v>
      </c>
      <c r="C96" s="11">
        <f>+C99+C97</f>
        <v>0</v>
      </c>
      <c r="D96" s="11">
        <f>+D99+D97+D98</f>
        <v>310600</v>
      </c>
      <c r="E96" s="24"/>
      <c r="F96" s="24"/>
      <c r="G96" s="24"/>
      <c r="H96" s="24"/>
      <c r="I96" s="24"/>
      <c r="J96" s="24"/>
      <c r="K96" s="11"/>
      <c r="L96" s="11"/>
      <c r="M96" s="11"/>
      <c r="N96" s="11"/>
      <c r="O96" s="11"/>
      <c r="P96" s="11"/>
      <c r="Q96" s="11"/>
      <c r="S96" s="61"/>
    </row>
    <row r="97" spans="1:19" s="25" customFormat="1" x14ac:dyDescent="0.2">
      <c r="A97" s="4" t="s">
        <v>284</v>
      </c>
      <c r="B97" s="4" t="s">
        <v>285</v>
      </c>
      <c r="C97" s="11">
        <v>0</v>
      </c>
      <c r="D97" s="11">
        <v>123000</v>
      </c>
      <c r="E97" s="24"/>
      <c r="F97" s="24"/>
      <c r="G97" s="24"/>
      <c r="H97" s="24"/>
      <c r="I97" s="24"/>
      <c r="J97" s="24"/>
      <c r="K97" s="11"/>
      <c r="L97" s="11"/>
      <c r="M97" s="11"/>
      <c r="N97" s="11"/>
      <c r="O97" s="11"/>
      <c r="P97" s="11"/>
      <c r="Q97" s="11"/>
      <c r="R97" s="61"/>
    </row>
    <row r="98" spans="1:19" s="25" customFormat="1" x14ac:dyDescent="0.2">
      <c r="A98" s="4" t="s">
        <v>396</v>
      </c>
      <c r="B98" s="4" t="s">
        <v>397</v>
      </c>
      <c r="C98" s="11"/>
      <c r="D98" s="11">
        <v>12000</v>
      </c>
      <c r="E98" s="24"/>
      <c r="F98" s="24"/>
      <c r="G98" s="24"/>
      <c r="H98" s="24"/>
      <c r="I98" s="24"/>
      <c r="J98" s="24"/>
      <c r="K98" s="11"/>
      <c r="L98" s="11"/>
      <c r="M98" s="11"/>
      <c r="N98" s="11"/>
      <c r="O98" s="11"/>
      <c r="P98" s="11"/>
      <c r="Q98" s="11"/>
      <c r="R98" s="61"/>
    </row>
    <row r="99" spans="1:19" s="25" customFormat="1" x14ac:dyDescent="0.2">
      <c r="A99" s="4" t="s">
        <v>286</v>
      </c>
      <c r="B99" s="4" t="s">
        <v>287</v>
      </c>
      <c r="C99" s="11">
        <v>0</v>
      </c>
      <c r="D99" s="11">
        <v>175600</v>
      </c>
      <c r="E99" s="24"/>
      <c r="F99" s="24"/>
      <c r="G99" s="24"/>
      <c r="H99" s="62"/>
      <c r="I99" s="62"/>
      <c r="J99" s="24"/>
      <c r="K99" s="11"/>
      <c r="L99" s="11"/>
      <c r="M99" s="11"/>
      <c r="N99" s="11"/>
      <c r="O99" s="11"/>
      <c r="P99" s="11"/>
      <c r="Q99" s="11"/>
      <c r="R99" s="64"/>
    </row>
    <row r="100" spans="1:19" s="25" customFormat="1" x14ac:dyDescent="0.2">
      <c r="A100" s="4" t="s">
        <v>69</v>
      </c>
      <c r="B100" s="4" t="s">
        <v>68</v>
      </c>
      <c r="C100" s="11">
        <f>+C102+C101</f>
        <v>87500</v>
      </c>
      <c r="D100" s="11">
        <f>+D102+D101</f>
        <v>1143520</v>
      </c>
      <c r="E100" s="24"/>
      <c r="F100" s="24"/>
      <c r="G100" s="24">
        <v>29570.799999999999</v>
      </c>
      <c r="H100" s="24">
        <f>H101</f>
        <v>7670</v>
      </c>
      <c r="I100" s="24"/>
      <c r="J100" s="24"/>
      <c r="K100" s="24"/>
      <c r="L100" s="24"/>
      <c r="M100" s="24"/>
      <c r="N100" s="24"/>
      <c r="O100" s="24"/>
      <c r="P100" s="24"/>
      <c r="Q100" s="24"/>
    </row>
    <row r="101" spans="1:19" s="25" customFormat="1" x14ac:dyDescent="0.2">
      <c r="A101" s="4" t="s">
        <v>222</v>
      </c>
      <c r="B101" s="4" t="s">
        <v>223</v>
      </c>
      <c r="C101" s="11">
        <v>12500</v>
      </c>
      <c r="D101" s="11">
        <v>44520</v>
      </c>
      <c r="E101" s="24"/>
      <c r="F101" s="24"/>
      <c r="G101" s="24"/>
      <c r="H101" s="24">
        <v>7670</v>
      </c>
      <c r="I101" s="24"/>
      <c r="J101" s="24"/>
      <c r="K101" s="63"/>
      <c r="L101" s="11"/>
      <c r="M101" s="24"/>
      <c r="N101" s="11"/>
      <c r="O101" s="11"/>
      <c r="P101" s="24"/>
      <c r="Q101" s="24"/>
    </row>
    <row r="102" spans="1:19" s="25" customFormat="1" x14ac:dyDescent="0.2">
      <c r="A102" s="4" t="s">
        <v>71</v>
      </c>
      <c r="B102" s="4" t="s">
        <v>70</v>
      </c>
      <c r="C102" s="11">
        <v>75000</v>
      </c>
      <c r="D102" s="11">
        <v>1099000</v>
      </c>
      <c r="E102" s="24"/>
      <c r="F102" s="24"/>
      <c r="G102" s="24"/>
      <c r="H102" s="62"/>
      <c r="I102" s="24"/>
      <c r="J102" s="24"/>
      <c r="K102" s="11"/>
      <c r="L102" s="11"/>
      <c r="M102" s="11"/>
      <c r="N102" s="24"/>
      <c r="O102" s="24"/>
      <c r="P102" s="24"/>
      <c r="Q102" s="24"/>
    </row>
    <row r="103" spans="1:19" s="25" customFormat="1" ht="30" x14ac:dyDescent="0.2">
      <c r="A103" s="4" t="s">
        <v>140</v>
      </c>
      <c r="B103" s="4" t="s">
        <v>141</v>
      </c>
      <c r="C103" s="11">
        <f>+C105</f>
        <v>65000</v>
      </c>
      <c r="D103" s="11">
        <f>+D105+D107+D104</f>
        <v>1035907.3999999999</v>
      </c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24"/>
    </row>
    <row r="104" spans="1:19" s="25" customFormat="1" x14ac:dyDescent="0.2">
      <c r="A104" s="4" t="s">
        <v>288</v>
      </c>
      <c r="B104" s="4" t="s">
        <v>289</v>
      </c>
      <c r="C104" s="11"/>
      <c r="D104" s="11">
        <v>194148.8</v>
      </c>
      <c r="E104" s="11"/>
      <c r="F104" s="11">
        <f>D95-22710232.19</f>
        <v>0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24"/>
      <c r="R104" s="61"/>
    </row>
    <row r="105" spans="1:19" s="25" customFormat="1" x14ac:dyDescent="0.2">
      <c r="A105" s="4" t="s">
        <v>224</v>
      </c>
      <c r="B105" s="4" t="s">
        <v>225</v>
      </c>
      <c r="C105" s="11">
        <v>65000</v>
      </c>
      <c r="D105" s="11">
        <v>641758.6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24"/>
    </row>
    <row r="106" spans="1:19" s="25" customFormat="1" x14ac:dyDescent="0.2">
      <c r="A106" s="4" t="s">
        <v>364</v>
      </c>
      <c r="B106" s="4" t="s">
        <v>365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24"/>
      <c r="S106" s="25" t="s">
        <v>370</v>
      </c>
    </row>
    <row r="107" spans="1:19" s="25" customFormat="1" x14ac:dyDescent="0.2">
      <c r="A107" s="4" t="s">
        <v>398</v>
      </c>
      <c r="B107" s="4" t="s">
        <v>399</v>
      </c>
      <c r="C107" s="11"/>
      <c r="D107" s="11">
        <v>200000</v>
      </c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24"/>
    </row>
    <row r="108" spans="1:19" s="25" customFormat="1" x14ac:dyDescent="0.2">
      <c r="A108" s="4" t="s">
        <v>73</v>
      </c>
      <c r="B108" s="4" t="s">
        <v>72</v>
      </c>
      <c r="C108" s="11">
        <f>+C109</f>
        <v>1800000</v>
      </c>
      <c r="D108" s="11">
        <f>+D109</f>
        <v>622630</v>
      </c>
      <c r="E108" s="11"/>
      <c r="F108" s="11"/>
      <c r="G108" s="11"/>
      <c r="H108" s="11">
        <f>H109</f>
        <v>124661</v>
      </c>
      <c r="I108" s="11"/>
      <c r="J108" s="11"/>
      <c r="K108" s="11"/>
      <c r="L108" s="11"/>
      <c r="M108" s="11"/>
      <c r="N108" s="11"/>
      <c r="O108" s="11"/>
      <c r="P108" s="11"/>
      <c r="Q108" s="24"/>
    </row>
    <row r="109" spans="1:19" s="25" customFormat="1" ht="30" x14ac:dyDescent="0.2">
      <c r="A109" s="4" t="s">
        <v>75</v>
      </c>
      <c r="B109" s="4" t="s">
        <v>74</v>
      </c>
      <c r="C109" s="11">
        <v>1800000</v>
      </c>
      <c r="D109" s="11">
        <v>622630</v>
      </c>
      <c r="E109" s="24"/>
      <c r="F109" s="24"/>
      <c r="G109" s="24"/>
      <c r="H109" s="24">
        <v>124661</v>
      </c>
      <c r="I109" s="24"/>
      <c r="J109" s="24"/>
      <c r="K109" s="11"/>
      <c r="L109" s="11"/>
      <c r="M109" s="11"/>
      <c r="N109" s="11"/>
      <c r="O109" s="11"/>
      <c r="P109" s="24"/>
      <c r="Q109" s="24"/>
    </row>
    <row r="110" spans="1:19" s="25" customFormat="1" ht="30" x14ac:dyDescent="0.2">
      <c r="A110" s="4" t="s">
        <v>142</v>
      </c>
      <c r="B110" s="4" t="s">
        <v>144</v>
      </c>
      <c r="C110" s="11">
        <v>0</v>
      </c>
      <c r="D110" s="11">
        <f>D111</f>
        <v>185200</v>
      </c>
      <c r="E110" s="11">
        <f t="shared" ref="E110:G110" si="7">E111</f>
        <v>0</v>
      </c>
      <c r="F110" s="11">
        <f t="shared" si="7"/>
        <v>0</v>
      </c>
      <c r="G110" s="11">
        <f t="shared" si="7"/>
        <v>57133.96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24"/>
    </row>
    <row r="111" spans="1:19" s="25" customFormat="1" x14ac:dyDescent="0.2">
      <c r="A111" s="4" t="s">
        <v>290</v>
      </c>
      <c r="B111" s="4" t="s">
        <v>291</v>
      </c>
      <c r="C111" s="11"/>
      <c r="D111" s="11">
        <v>185200</v>
      </c>
      <c r="E111" s="11"/>
      <c r="F111" s="11"/>
      <c r="G111" s="11">
        <v>57133.96</v>
      </c>
      <c r="H111" s="62"/>
      <c r="I111" s="11"/>
      <c r="J111" s="11"/>
      <c r="K111" s="11"/>
      <c r="L111" s="11"/>
      <c r="M111" s="11"/>
      <c r="N111" s="11"/>
      <c r="O111" s="11"/>
      <c r="P111" s="11"/>
      <c r="Q111" s="24"/>
    </row>
    <row r="112" spans="1:19" s="25" customFormat="1" x14ac:dyDescent="0.2">
      <c r="A112" s="4" t="s">
        <v>292</v>
      </c>
      <c r="B112" s="4" t="s">
        <v>293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24"/>
      <c r="R112" s="61"/>
    </row>
    <row r="113" spans="1:18" s="25" customFormat="1" ht="30" x14ac:dyDescent="0.2">
      <c r="A113" s="4" t="s">
        <v>143</v>
      </c>
      <c r="B113" s="4" t="s">
        <v>145</v>
      </c>
      <c r="C113" s="11">
        <v>0</v>
      </c>
      <c r="D113" s="11">
        <f>D114+D118</f>
        <v>60204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24"/>
      <c r="R113" s="61"/>
    </row>
    <row r="114" spans="1:18" s="25" customFormat="1" x14ac:dyDescent="0.2">
      <c r="A114" s="4" t="s">
        <v>400</v>
      </c>
      <c r="B114" s="4" t="s">
        <v>401</v>
      </c>
      <c r="C114" s="11"/>
      <c r="D114" s="11">
        <v>30000</v>
      </c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24"/>
      <c r="R114" s="61"/>
    </row>
    <row r="115" spans="1:18" s="25" customFormat="1" x14ac:dyDescent="0.2">
      <c r="A115" s="4" t="s">
        <v>294</v>
      </c>
      <c r="B115" s="4" t="s">
        <v>295</v>
      </c>
      <c r="C115" s="11">
        <v>0</v>
      </c>
      <c r="D115" s="11">
        <v>0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24"/>
      <c r="R115" s="61"/>
    </row>
    <row r="116" spans="1:18" s="25" customFormat="1" x14ac:dyDescent="0.2">
      <c r="A116" s="4" t="s">
        <v>366</v>
      </c>
      <c r="B116" s="4" t="s">
        <v>367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24"/>
    </row>
    <row r="117" spans="1:18" s="25" customFormat="1" x14ac:dyDescent="0.2">
      <c r="A117" s="4" t="s">
        <v>296</v>
      </c>
      <c r="B117" s="4" t="s">
        <v>297</v>
      </c>
      <c r="C117" s="11">
        <v>0</v>
      </c>
      <c r="D117" s="11">
        <v>0</v>
      </c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4"/>
    </row>
    <row r="118" spans="1:18" s="25" customFormat="1" x14ac:dyDescent="0.2">
      <c r="A118" s="4" t="s">
        <v>402</v>
      </c>
      <c r="B118" s="4" t="s">
        <v>403</v>
      </c>
      <c r="C118" s="11"/>
      <c r="D118" s="11">
        <v>30204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24"/>
    </row>
    <row r="119" spans="1:18" s="25" customFormat="1" ht="30" x14ac:dyDescent="0.2">
      <c r="A119" s="4" t="s">
        <v>51</v>
      </c>
      <c r="B119" s="4" t="s">
        <v>52</v>
      </c>
      <c r="C119" s="11">
        <f>+C120+C122</f>
        <v>9408000</v>
      </c>
      <c r="D119" s="11">
        <f>+D120+D122+D121+D125+D123</f>
        <v>10313460</v>
      </c>
      <c r="E119" s="11">
        <f>E120</f>
        <v>515100</v>
      </c>
      <c r="F119" s="11">
        <f>F120</f>
        <v>504700</v>
      </c>
      <c r="G119" s="11">
        <f>G120</f>
        <v>518400</v>
      </c>
      <c r="H119" s="11">
        <f>H120+H122</f>
        <v>548750</v>
      </c>
      <c r="I119" s="11"/>
      <c r="J119" s="11"/>
      <c r="K119" s="11"/>
      <c r="L119" s="11"/>
      <c r="M119" s="11"/>
      <c r="N119" s="11"/>
      <c r="O119" s="11"/>
      <c r="P119" s="11"/>
      <c r="Q119" s="24"/>
    </row>
    <row r="120" spans="1:18" s="25" customFormat="1" x14ac:dyDescent="0.2">
      <c r="A120" s="4" t="s">
        <v>53</v>
      </c>
      <c r="B120" s="4" t="s">
        <v>54</v>
      </c>
      <c r="C120" s="11">
        <v>9300000</v>
      </c>
      <c r="D120" s="11">
        <v>9300000</v>
      </c>
      <c r="E120" s="24">
        <v>515100</v>
      </c>
      <c r="F120" s="24">
        <v>504700</v>
      </c>
      <c r="G120" s="24">
        <v>518400</v>
      </c>
      <c r="H120" s="62">
        <v>518400</v>
      </c>
      <c r="I120" s="62"/>
      <c r="J120" s="24"/>
      <c r="K120" s="24"/>
      <c r="L120" s="24"/>
      <c r="M120" s="24"/>
      <c r="N120" s="24"/>
      <c r="O120" s="24"/>
      <c r="P120" s="24"/>
      <c r="Q120" s="24"/>
    </row>
    <row r="121" spans="1:18" s="25" customFormat="1" x14ac:dyDescent="0.2">
      <c r="A121" s="4" t="s">
        <v>404</v>
      </c>
      <c r="B121" s="4" t="s">
        <v>405</v>
      </c>
      <c r="C121" s="11"/>
      <c r="D121" s="11">
        <v>23400</v>
      </c>
      <c r="E121" s="24"/>
      <c r="F121" s="24"/>
      <c r="G121" s="24"/>
      <c r="H121" s="62"/>
      <c r="I121" s="62"/>
      <c r="J121" s="24"/>
      <c r="K121" s="24"/>
      <c r="L121" s="24"/>
      <c r="M121" s="24"/>
      <c r="N121" s="24"/>
      <c r="O121" s="24"/>
      <c r="P121" s="24"/>
      <c r="Q121" s="24"/>
    </row>
    <row r="122" spans="1:18" s="25" customFormat="1" ht="30" x14ac:dyDescent="0.2">
      <c r="A122" s="4" t="s">
        <v>227</v>
      </c>
      <c r="B122" s="4" t="s">
        <v>226</v>
      </c>
      <c r="C122" s="11">
        <v>108000</v>
      </c>
      <c r="D122" s="11">
        <v>939060</v>
      </c>
      <c r="E122" s="11"/>
      <c r="F122" s="11"/>
      <c r="G122" s="11"/>
      <c r="H122" s="11">
        <v>30350</v>
      </c>
      <c r="I122" s="11"/>
      <c r="J122" s="11"/>
      <c r="K122" s="11"/>
      <c r="L122" s="11"/>
      <c r="M122" s="11"/>
      <c r="N122" s="11"/>
      <c r="O122" s="11"/>
      <c r="P122" s="11"/>
      <c r="Q122" s="24"/>
    </row>
    <row r="123" spans="1:18" s="25" customFormat="1" x14ac:dyDescent="0.2">
      <c r="A123" s="4" t="s">
        <v>298</v>
      </c>
      <c r="B123" s="4" t="s">
        <v>299</v>
      </c>
      <c r="C123" s="11">
        <v>0</v>
      </c>
      <c r="D123" s="11">
        <v>12000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24"/>
    </row>
    <row r="124" spans="1:18" s="25" customFormat="1" ht="30" x14ac:dyDescent="0.2">
      <c r="A124" s="4" t="s">
        <v>300</v>
      </c>
      <c r="B124" s="4" t="s">
        <v>301</v>
      </c>
      <c r="C124" s="11">
        <v>0</v>
      </c>
      <c r="D124" s="11">
        <v>0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4"/>
    </row>
    <row r="125" spans="1:18" s="25" customFormat="1" x14ac:dyDescent="0.2">
      <c r="A125" s="4" t="s">
        <v>302</v>
      </c>
      <c r="B125" s="4" t="s">
        <v>303</v>
      </c>
      <c r="C125" s="11">
        <v>0</v>
      </c>
      <c r="D125" s="11">
        <v>39000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24"/>
    </row>
    <row r="126" spans="1:18" s="25" customFormat="1" ht="45" x14ac:dyDescent="0.2">
      <c r="A126" s="4" t="s">
        <v>146</v>
      </c>
      <c r="B126" s="4" t="s">
        <v>147</v>
      </c>
      <c r="C126" s="11">
        <v>0</v>
      </c>
      <c r="D126" s="11">
        <v>0</v>
      </c>
      <c r="E126" s="24"/>
      <c r="F126" s="24"/>
      <c r="G126" s="36"/>
      <c r="H126" s="24"/>
      <c r="I126" s="24"/>
      <c r="J126" s="24"/>
      <c r="K126" s="24"/>
      <c r="L126" s="24"/>
      <c r="M126" s="24"/>
      <c r="N126" s="11"/>
      <c r="O126" s="11"/>
      <c r="P126" s="11"/>
      <c r="Q126" s="11"/>
    </row>
    <row r="127" spans="1:18" s="25" customFormat="1" x14ac:dyDescent="0.2">
      <c r="A127" s="4" t="s">
        <v>76</v>
      </c>
      <c r="B127" s="4" t="s">
        <v>77</v>
      </c>
      <c r="C127" s="11">
        <f>SUM(C128:C138)</f>
        <v>3274500</v>
      </c>
      <c r="D127" s="11">
        <f>SUM(D128:D138)</f>
        <v>9038710.7899999991</v>
      </c>
      <c r="E127" s="11">
        <f t="shared" ref="E127:P127" si="8">SUM(E128:E138)</f>
        <v>0</v>
      </c>
      <c r="F127" s="11">
        <f t="shared" si="8"/>
        <v>0</v>
      </c>
      <c r="G127" s="11">
        <f t="shared" si="8"/>
        <v>1688261.4</v>
      </c>
      <c r="H127" s="11">
        <f>SUM(H128:H138)</f>
        <v>1151516.2</v>
      </c>
      <c r="I127" s="11">
        <f t="shared" si="8"/>
        <v>0</v>
      </c>
      <c r="J127" s="11">
        <f t="shared" si="8"/>
        <v>0</v>
      </c>
      <c r="K127" s="11">
        <f t="shared" si="8"/>
        <v>0</v>
      </c>
      <c r="L127" s="11">
        <f t="shared" si="8"/>
        <v>0</v>
      </c>
      <c r="M127" s="11">
        <f t="shared" si="8"/>
        <v>0</v>
      </c>
      <c r="N127" s="11">
        <f t="shared" si="8"/>
        <v>0</v>
      </c>
      <c r="O127" s="11">
        <f t="shared" si="8"/>
        <v>0</v>
      </c>
      <c r="P127" s="11">
        <f t="shared" si="8"/>
        <v>0</v>
      </c>
      <c r="Q127" s="24"/>
    </row>
    <row r="128" spans="1:18" s="25" customFormat="1" ht="30" x14ac:dyDescent="0.2">
      <c r="A128" s="4" t="s">
        <v>92</v>
      </c>
      <c r="B128" s="4" t="s">
        <v>304</v>
      </c>
      <c r="C128" s="11">
        <v>474500</v>
      </c>
      <c r="D128" s="11">
        <v>704711.74</v>
      </c>
      <c r="E128" s="24"/>
      <c r="F128" s="24"/>
      <c r="G128" s="36"/>
      <c r="H128" s="24"/>
      <c r="I128" s="24"/>
      <c r="J128" s="24"/>
      <c r="K128" s="24"/>
      <c r="L128" s="24"/>
      <c r="M128" s="24"/>
      <c r="N128" s="24"/>
      <c r="O128" s="24"/>
      <c r="P128" s="24"/>
      <c r="Q128" s="24"/>
    </row>
    <row r="129" spans="1:17" s="25" customFormat="1" ht="30" x14ac:dyDescent="0.2">
      <c r="A129" s="4" t="s">
        <v>305</v>
      </c>
      <c r="B129" s="4" t="s">
        <v>306</v>
      </c>
      <c r="C129" s="11">
        <v>0</v>
      </c>
      <c r="D129" s="11">
        <v>0</v>
      </c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</row>
    <row r="130" spans="1:17" s="25" customFormat="1" ht="30" x14ac:dyDescent="0.2">
      <c r="A130" s="4" t="s">
        <v>228</v>
      </c>
      <c r="B130" s="4" t="s">
        <v>229</v>
      </c>
      <c r="C130" s="11">
        <v>0</v>
      </c>
      <c r="D130" s="11">
        <v>859228.63</v>
      </c>
      <c r="G130" s="36"/>
      <c r="H130" s="62"/>
      <c r="I130" s="24"/>
      <c r="K130" s="24"/>
      <c r="L130" s="24"/>
      <c r="M130" s="24"/>
      <c r="N130" s="24"/>
      <c r="O130" s="24"/>
      <c r="P130" s="24"/>
      <c r="Q130" s="24"/>
    </row>
    <row r="131" spans="1:17" s="25" customFormat="1" ht="30" x14ac:dyDescent="0.2">
      <c r="A131" s="4" t="s">
        <v>79</v>
      </c>
      <c r="B131" s="4" t="s">
        <v>78</v>
      </c>
      <c r="C131" s="11">
        <v>2800000</v>
      </c>
      <c r="D131" s="11">
        <v>4180342.52</v>
      </c>
      <c r="E131" s="24"/>
      <c r="F131" s="24"/>
      <c r="G131" s="24"/>
      <c r="H131" s="24">
        <v>882930.5</v>
      </c>
      <c r="I131" s="24"/>
      <c r="J131" s="24"/>
      <c r="K131" s="24"/>
      <c r="L131" s="24"/>
      <c r="M131" s="24"/>
      <c r="N131" s="24"/>
      <c r="O131" s="24"/>
      <c r="P131" s="24"/>
      <c r="Q131" s="24"/>
    </row>
    <row r="132" spans="1:17" s="25" customFormat="1" x14ac:dyDescent="0.2">
      <c r="A132" s="4" t="s">
        <v>307</v>
      </c>
      <c r="B132" s="4" t="s">
        <v>308</v>
      </c>
      <c r="C132" s="11">
        <v>0</v>
      </c>
      <c r="D132" s="11">
        <v>572059.96</v>
      </c>
      <c r="E132" s="24"/>
      <c r="F132" s="24"/>
      <c r="G132" s="24"/>
      <c r="H132" s="62">
        <v>34414.699999999997</v>
      </c>
      <c r="I132" s="24"/>
      <c r="J132" s="24"/>
      <c r="K132" s="24"/>
      <c r="L132" s="24"/>
      <c r="M132" s="24"/>
      <c r="N132" s="24"/>
      <c r="O132" s="24"/>
      <c r="P132" s="24"/>
      <c r="Q132" s="24"/>
    </row>
    <row r="133" spans="1:17" s="25" customFormat="1" x14ac:dyDescent="0.2">
      <c r="A133" s="4" t="s">
        <v>230</v>
      </c>
      <c r="B133" s="4" t="s">
        <v>231</v>
      </c>
      <c r="C133" s="11">
        <v>0</v>
      </c>
      <c r="D133" s="11">
        <v>179627.28</v>
      </c>
      <c r="E133" s="24"/>
      <c r="F133" s="24"/>
      <c r="G133" s="24"/>
      <c r="H133" s="62"/>
      <c r="I133" s="24"/>
      <c r="J133" s="24"/>
      <c r="K133" s="24"/>
      <c r="L133" s="24"/>
      <c r="M133" s="24"/>
      <c r="N133" s="24"/>
      <c r="O133" s="24"/>
      <c r="P133" s="24"/>
      <c r="Q133" s="24"/>
    </row>
    <row r="134" spans="1:17" s="25" customFormat="1" x14ac:dyDescent="0.2">
      <c r="A134" s="4" t="s">
        <v>309</v>
      </c>
      <c r="B134" s="4" t="s">
        <v>310</v>
      </c>
      <c r="C134" s="11">
        <v>0</v>
      </c>
      <c r="D134" s="11">
        <v>179800.06</v>
      </c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</row>
    <row r="135" spans="1:17" s="25" customFormat="1" x14ac:dyDescent="0.2">
      <c r="A135" s="4" t="s">
        <v>311</v>
      </c>
      <c r="B135" s="4" t="s">
        <v>312</v>
      </c>
      <c r="C135" s="11">
        <v>0</v>
      </c>
      <c r="D135" s="11">
        <v>224140.6</v>
      </c>
      <c r="E135" s="24"/>
      <c r="F135" s="24"/>
      <c r="G135" s="24"/>
      <c r="H135" s="62"/>
      <c r="I135" s="24"/>
      <c r="J135" s="24"/>
      <c r="K135" s="24"/>
      <c r="L135" s="24"/>
      <c r="M135" s="24"/>
      <c r="N135" s="24"/>
      <c r="O135" s="24"/>
      <c r="P135" s="24"/>
      <c r="Q135" s="24"/>
    </row>
    <row r="136" spans="1:17" s="25" customFormat="1" x14ac:dyDescent="0.2">
      <c r="A136" s="4" t="s">
        <v>313</v>
      </c>
      <c r="B136" s="4" t="s">
        <v>314</v>
      </c>
      <c r="C136" s="11">
        <v>0</v>
      </c>
      <c r="D136" s="11">
        <v>0</v>
      </c>
      <c r="E136" s="24"/>
      <c r="F136" s="24"/>
      <c r="G136" s="24"/>
      <c r="H136" s="24"/>
      <c r="I136" s="24"/>
      <c r="J136" s="24"/>
      <c r="K136" s="58"/>
      <c r="L136" s="24"/>
      <c r="M136" s="24"/>
      <c r="N136" s="24"/>
      <c r="O136" s="24"/>
      <c r="P136" s="24"/>
      <c r="Q136" s="24"/>
    </row>
    <row r="137" spans="1:17" s="25" customFormat="1" ht="30" x14ac:dyDescent="0.2">
      <c r="A137" s="4" t="s">
        <v>315</v>
      </c>
      <c r="B137" s="4" t="s">
        <v>316</v>
      </c>
      <c r="C137" s="11">
        <v>0</v>
      </c>
      <c r="D137" s="11">
        <v>0</v>
      </c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</row>
    <row r="138" spans="1:17" s="25" customFormat="1" x14ac:dyDescent="0.2">
      <c r="A138" s="4" t="s">
        <v>317</v>
      </c>
      <c r="B138" s="4" t="s">
        <v>318</v>
      </c>
      <c r="C138" s="11">
        <v>0</v>
      </c>
      <c r="D138" s="11">
        <v>2138800</v>
      </c>
      <c r="E138" s="24"/>
      <c r="F138" s="24"/>
      <c r="G138" s="24">
        <v>1688261.4</v>
      </c>
      <c r="H138" s="62">
        <v>234171</v>
      </c>
      <c r="I138" s="24"/>
      <c r="J138" s="24"/>
      <c r="K138" s="24"/>
      <c r="L138" s="24"/>
      <c r="M138" s="24"/>
      <c r="N138" s="24"/>
      <c r="O138" s="24"/>
      <c r="P138" s="24"/>
      <c r="Q138" s="24"/>
    </row>
    <row r="139" spans="1:17" s="22" customFormat="1" x14ac:dyDescent="0.2">
      <c r="A139" s="33">
        <v>2.4</v>
      </c>
      <c r="B139" s="34" t="s">
        <v>55</v>
      </c>
      <c r="C139" s="35">
        <f t="shared" ref="C139:P139" si="9">+C140+C144+C145+C146+C147+C148+C149</f>
        <v>24466151788</v>
      </c>
      <c r="D139" s="35">
        <f>+D140+D144+D145+D146+D147+D148+D149+D143</f>
        <v>24463417455.110001</v>
      </c>
      <c r="E139" s="35">
        <f t="shared" ref="E139" si="10">+E140+E144+E145+E146+E147+E148+E149</f>
        <v>1895701686.4200001</v>
      </c>
      <c r="F139" s="35">
        <f t="shared" si="9"/>
        <v>1896073661.03</v>
      </c>
      <c r="G139" s="35">
        <f t="shared" si="9"/>
        <v>1889570586</v>
      </c>
      <c r="H139" s="35">
        <f t="shared" si="9"/>
        <v>1891438980.4100001</v>
      </c>
      <c r="I139" s="35">
        <f t="shared" si="9"/>
        <v>0</v>
      </c>
      <c r="J139" s="35">
        <f t="shared" si="9"/>
        <v>0</v>
      </c>
      <c r="K139" s="35">
        <f t="shared" si="9"/>
        <v>0</v>
      </c>
      <c r="L139" s="35">
        <f t="shared" si="9"/>
        <v>0</v>
      </c>
      <c r="M139" s="35">
        <f t="shared" si="9"/>
        <v>0</v>
      </c>
      <c r="N139" s="35">
        <f t="shared" si="9"/>
        <v>0</v>
      </c>
      <c r="O139" s="35">
        <f t="shared" si="9"/>
        <v>0</v>
      </c>
      <c r="P139" s="35">
        <f t="shared" si="9"/>
        <v>0</v>
      </c>
      <c r="Q139" s="30">
        <f>SUM(E139:G139)</f>
        <v>5681345933.4499998</v>
      </c>
    </row>
    <row r="140" spans="1:17" s="25" customFormat="1" ht="30" x14ac:dyDescent="0.2">
      <c r="A140" s="4" t="s">
        <v>56</v>
      </c>
      <c r="B140" s="4" t="s">
        <v>57</v>
      </c>
      <c r="C140" s="11">
        <f>SUM(C141:C142)</f>
        <v>24466151788</v>
      </c>
      <c r="D140" s="11">
        <f>SUM(D141:D142)</f>
        <v>24463337788</v>
      </c>
      <c r="E140" s="11">
        <f>E141+E142</f>
        <v>1895701686.4200001</v>
      </c>
      <c r="F140" s="11">
        <f>F141+F142</f>
        <v>1896073661.03</v>
      </c>
      <c r="G140" s="11">
        <f>G141+G142</f>
        <v>1889570586</v>
      </c>
      <c r="H140" s="11">
        <f>H141+H142</f>
        <v>1891438980.4100001</v>
      </c>
      <c r="I140" s="11"/>
      <c r="J140" s="11"/>
      <c r="K140" s="11"/>
      <c r="L140" s="11"/>
      <c r="M140" s="11"/>
      <c r="N140" s="11"/>
      <c r="O140" s="11"/>
      <c r="P140" s="11"/>
      <c r="Q140" s="24"/>
    </row>
    <row r="141" spans="1:17" s="25" customFormat="1" x14ac:dyDescent="0.2">
      <c r="A141" s="4" t="s">
        <v>88</v>
      </c>
      <c r="B141" s="4" t="s">
        <v>89</v>
      </c>
      <c r="C141" s="11">
        <v>142143216</v>
      </c>
      <c r="D141" s="11">
        <v>142143216</v>
      </c>
      <c r="E141" s="24">
        <v>12878134.460000001</v>
      </c>
      <c r="F141" s="24">
        <v>12878134.460000001</v>
      </c>
      <c r="G141" s="24">
        <v>12875740.189999999</v>
      </c>
      <c r="H141" s="62">
        <v>12875740.189999999</v>
      </c>
      <c r="I141" s="62"/>
      <c r="J141" s="24"/>
      <c r="K141" s="24"/>
      <c r="L141" s="24"/>
      <c r="M141" s="24"/>
      <c r="N141" s="24"/>
      <c r="O141" s="24"/>
      <c r="P141" s="24"/>
      <c r="Q141" s="24"/>
    </row>
    <row r="142" spans="1:17" s="25" customFormat="1" x14ac:dyDescent="0.2">
      <c r="A142" s="4" t="s">
        <v>58</v>
      </c>
      <c r="B142" s="4" t="s">
        <v>59</v>
      </c>
      <c r="C142" s="11">
        <v>24324008572</v>
      </c>
      <c r="D142" s="11">
        <v>24321194572</v>
      </c>
      <c r="E142" s="24">
        <v>1882823551.96</v>
      </c>
      <c r="F142" s="24">
        <v>1883195526.5699999</v>
      </c>
      <c r="G142" s="24">
        <v>1876694845.8099999</v>
      </c>
      <c r="H142" s="62">
        <v>1878563240.22</v>
      </c>
      <c r="I142" s="62"/>
      <c r="J142" s="24"/>
      <c r="K142" s="24"/>
      <c r="L142" s="24"/>
      <c r="M142" s="24"/>
      <c r="N142" s="24"/>
      <c r="O142" s="24"/>
      <c r="P142" s="24"/>
      <c r="Q142" s="24"/>
    </row>
    <row r="143" spans="1:17" s="25" customFormat="1" ht="30" x14ac:dyDescent="0.2">
      <c r="A143" s="4" t="s">
        <v>368</v>
      </c>
      <c r="B143" s="4" t="s">
        <v>369</v>
      </c>
      <c r="C143" s="11"/>
      <c r="D143" s="62">
        <v>79667.11</v>
      </c>
      <c r="E143" s="24"/>
      <c r="F143" s="24"/>
      <c r="G143" s="24"/>
      <c r="H143" s="62"/>
      <c r="I143" s="62"/>
      <c r="J143" s="24"/>
      <c r="K143" s="24"/>
      <c r="L143" s="24"/>
      <c r="M143" s="24"/>
      <c r="N143" s="24"/>
      <c r="O143" s="24"/>
      <c r="P143" s="24"/>
      <c r="Q143" s="24"/>
    </row>
    <row r="144" spans="1:17" s="25" customFormat="1" ht="30" x14ac:dyDescent="0.2">
      <c r="A144" s="4" t="s">
        <v>148</v>
      </c>
      <c r="B144" s="4" t="s">
        <v>154</v>
      </c>
      <c r="C144" s="11">
        <v>0</v>
      </c>
      <c r="D144" s="11"/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/>
      <c r="O144" s="11"/>
      <c r="P144" s="11"/>
      <c r="Q144" s="11">
        <f t="shared" ref="Q144:Q149" si="11">SUM(F144:P144)</f>
        <v>0</v>
      </c>
    </row>
    <row r="145" spans="1:17" s="25" customFormat="1" ht="30" x14ac:dyDescent="0.2">
      <c r="A145" s="4" t="s">
        <v>149</v>
      </c>
      <c r="B145" s="4" t="s">
        <v>155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/>
      <c r="O145" s="11"/>
      <c r="P145" s="11"/>
      <c r="Q145" s="11">
        <f t="shared" si="11"/>
        <v>0</v>
      </c>
    </row>
    <row r="146" spans="1:17" s="25" customFormat="1" ht="30" x14ac:dyDescent="0.2">
      <c r="A146" s="4" t="s">
        <v>150</v>
      </c>
      <c r="B146" s="4" t="s">
        <v>156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/>
      <c r="O146" s="11"/>
      <c r="P146" s="11"/>
      <c r="Q146" s="11">
        <f t="shared" si="11"/>
        <v>0</v>
      </c>
    </row>
    <row r="147" spans="1:17" s="25" customFormat="1" ht="30" x14ac:dyDescent="0.2">
      <c r="A147" s="4" t="s">
        <v>151</v>
      </c>
      <c r="B147" s="4" t="s">
        <v>157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/>
      <c r="O147" s="11"/>
      <c r="P147" s="11"/>
      <c r="Q147" s="11">
        <f t="shared" si="11"/>
        <v>0</v>
      </c>
    </row>
    <row r="148" spans="1:17" s="25" customFormat="1" ht="30" x14ac:dyDescent="0.2">
      <c r="A148" s="4" t="s">
        <v>152</v>
      </c>
      <c r="B148" s="4" t="s">
        <v>158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/>
      <c r="O148" s="11"/>
      <c r="P148" s="11"/>
      <c r="Q148" s="11">
        <f t="shared" si="11"/>
        <v>0</v>
      </c>
    </row>
    <row r="149" spans="1:17" s="25" customFormat="1" ht="30" x14ac:dyDescent="0.2">
      <c r="A149" s="4" t="s">
        <v>153</v>
      </c>
      <c r="B149" s="4" t="s">
        <v>159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/>
      <c r="K149" s="11"/>
      <c r="L149" s="11"/>
      <c r="M149" s="11"/>
      <c r="N149" s="11"/>
      <c r="O149" s="11"/>
      <c r="P149" s="11"/>
      <c r="Q149" s="11">
        <f t="shared" si="11"/>
        <v>0</v>
      </c>
    </row>
    <row r="150" spans="1:17" s="22" customFormat="1" x14ac:dyDescent="0.2">
      <c r="A150" s="33">
        <v>2.5</v>
      </c>
      <c r="B150" s="34" t="s">
        <v>103</v>
      </c>
      <c r="C150" s="35">
        <f>SUM(C151:C157)</f>
        <v>0</v>
      </c>
      <c r="D150" s="35"/>
      <c r="E150" s="35">
        <f t="shared" ref="E150:F150" si="12">SUM(E151:E157)</f>
        <v>0</v>
      </c>
      <c r="F150" s="35">
        <f t="shared" si="12"/>
        <v>0</v>
      </c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0">
        <f>SUM(E150:F150)</f>
        <v>0</v>
      </c>
    </row>
    <row r="151" spans="1:17" s="25" customFormat="1" ht="30" x14ac:dyDescent="0.2">
      <c r="A151" s="4" t="s">
        <v>104</v>
      </c>
      <c r="B151" s="4" t="s">
        <v>111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/>
      <c r="O151" s="11"/>
      <c r="P151" s="11"/>
      <c r="Q151" s="11">
        <f t="shared" ref="Q151:Q157" si="13">SUM(F151:P151)</f>
        <v>0</v>
      </c>
    </row>
    <row r="152" spans="1:17" s="25" customFormat="1" ht="30" x14ac:dyDescent="0.2">
      <c r="A152" s="4" t="s">
        <v>105</v>
      </c>
      <c r="B152" s="4" t="s">
        <v>112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/>
      <c r="O152" s="11"/>
      <c r="P152" s="11"/>
      <c r="Q152" s="11">
        <f t="shared" si="13"/>
        <v>0</v>
      </c>
    </row>
    <row r="153" spans="1:17" s="25" customFormat="1" ht="30" x14ac:dyDescent="0.2">
      <c r="A153" s="4" t="s">
        <v>106</v>
      </c>
      <c r="B153" s="4" t="s">
        <v>113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/>
      <c r="O153" s="11"/>
      <c r="P153" s="11"/>
      <c r="Q153" s="11">
        <f t="shared" si="13"/>
        <v>0</v>
      </c>
    </row>
    <row r="154" spans="1:17" s="25" customFormat="1" ht="30" x14ac:dyDescent="0.2">
      <c r="A154" s="4" t="s">
        <v>107</v>
      </c>
      <c r="B154" s="4" t="s">
        <v>114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11">
        <f t="shared" si="13"/>
        <v>0</v>
      </c>
    </row>
    <row r="155" spans="1:17" s="25" customFormat="1" ht="30" x14ac:dyDescent="0.2">
      <c r="A155" s="4" t="s">
        <v>108</v>
      </c>
      <c r="B155" s="4" t="s">
        <v>115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11">
        <f t="shared" si="13"/>
        <v>0</v>
      </c>
    </row>
    <row r="156" spans="1:17" s="25" customFormat="1" ht="30" x14ac:dyDescent="0.2">
      <c r="A156" s="4" t="s">
        <v>109</v>
      </c>
      <c r="B156" s="4" t="s">
        <v>116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11">
        <f t="shared" si="13"/>
        <v>0</v>
      </c>
    </row>
    <row r="157" spans="1:17" s="25" customFormat="1" ht="30" x14ac:dyDescent="0.2">
      <c r="A157" s="4" t="s">
        <v>110</v>
      </c>
      <c r="B157" s="4" t="s">
        <v>117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11">
        <f t="shared" si="13"/>
        <v>0</v>
      </c>
    </row>
    <row r="158" spans="1:17" s="22" customFormat="1" ht="30" x14ac:dyDescent="0.2">
      <c r="A158" s="33">
        <v>2.6</v>
      </c>
      <c r="B158" s="34" t="s">
        <v>94</v>
      </c>
      <c r="C158" s="35">
        <f>+C159+C167+C170+C172+C181+C183+C184+C186</f>
        <v>1900000</v>
      </c>
      <c r="D158" s="35">
        <f>+D159+D167+D170+D172+D181+D183+D184+D186</f>
        <v>4777896.6500000004</v>
      </c>
      <c r="E158" s="35">
        <f t="shared" ref="E158" si="14">+E159+E167+E170+E172+E181+E183+E184+E186</f>
        <v>0</v>
      </c>
      <c r="F158" s="35">
        <f t="shared" ref="F158:G158" si="15">+F159+F167+F170+F172+F181+F183+F184+F186</f>
        <v>0</v>
      </c>
      <c r="G158" s="35">
        <f t="shared" si="15"/>
        <v>0</v>
      </c>
      <c r="H158" s="35">
        <f>+H159+H167+H170+H172+H181+H183+H184+H186+H164</f>
        <v>1598382.5</v>
      </c>
      <c r="I158" s="35">
        <f>+I159+I167+I170+I172+I181+I183+I184+I186+I164</f>
        <v>0</v>
      </c>
      <c r="J158" s="35">
        <f>+J159+J167+J170+J172+J181+J183+J184+J186+J164</f>
        <v>0</v>
      </c>
      <c r="K158" s="35">
        <f>+K159+K170+K172+K181+K183+K184+K186+K164</f>
        <v>0</v>
      </c>
      <c r="L158" s="35">
        <f>+L159+M167+L170+L172+L181+L183+L184+L186+L164+L167</f>
        <v>0</v>
      </c>
      <c r="M158" s="35">
        <f>M159+M168+M172+M185</f>
        <v>0</v>
      </c>
      <c r="N158" s="35">
        <f>N159+N168+N172+N185</f>
        <v>0</v>
      </c>
      <c r="O158" s="35">
        <f>O159+O168+O172+O185+O181</f>
        <v>0</v>
      </c>
      <c r="P158" s="35">
        <f>P159+P168+P172+P185+P181+P177</f>
        <v>0</v>
      </c>
      <c r="Q158" s="30">
        <f>SUM(E158:F158)</f>
        <v>0</v>
      </c>
    </row>
    <row r="159" spans="1:17" s="25" customFormat="1" x14ac:dyDescent="0.2">
      <c r="A159" s="4" t="s">
        <v>95</v>
      </c>
      <c r="B159" s="4" t="s">
        <v>96</v>
      </c>
      <c r="C159" s="11">
        <f>+C160</f>
        <v>1100000</v>
      </c>
      <c r="D159" s="11">
        <f>+D160+D162</f>
        <v>2402313.1700000004</v>
      </c>
      <c r="E159" s="11"/>
      <c r="F159" s="11"/>
      <c r="G159" s="11"/>
      <c r="H159" s="11">
        <f>H160</f>
        <v>17464</v>
      </c>
      <c r="I159" s="11"/>
      <c r="J159" s="11"/>
      <c r="K159" s="11"/>
      <c r="L159" s="11"/>
      <c r="M159" s="11"/>
      <c r="N159" s="11"/>
      <c r="O159" s="11"/>
      <c r="P159" s="11"/>
      <c r="Q159" s="24"/>
    </row>
    <row r="160" spans="1:17" s="25" customFormat="1" ht="30" x14ac:dyDescent="0.25">
      <c r="A160" s="4" t="s">
        <v>97</v>
      </c>
      <c r="B160" s="4" t="s">
        <v>98</v>
      </c>
      <c r="C160" s="59">
        <v>1100000</v>
      </c>
      <c r="D160" s="59">
        <v>2167313.4500000002</v>
      </c>
      <c r="E160" s="11"/>
      <c r="F160" s="11"/>
      <c r="G160" s="11"/>
      <c r="H160" s="11">
        <v>17464</v>
      </c>
      <c r="I160" s="11"/>
      <c r="J160" s="11"/>
      <c r="K160" s="11"/>
      <c r="L160" s="11"/>
      <c r="M160" s="11"/>
      <c r="N160" s="11"/>
      <c r="O160" s="11"/>
      <c r="P160" s="11"/>
      <c r="Q160" s="24"/>
    </row>
    <row r="161" spans="1:17" s="25" customFormat="1" ht="30" x14ac:dyDescent="0.25">
      <c r="A161" s="4" t="s">
        <v>319</v>
      </c>
      <c r="B161" s="4" t="s">
        <v>320</v>
      </c>
      <c r="C161" s="59">
        <v>0</v>
      </c>
      <c r="D161" s="59">
        <v>0</v>
      </c>
      <c r="E161" s="11"/>
      <c r="F161" s="11"/>
      <c r="G161" s="11"/>
      <c r="H161" s="62"/>
      <c r="I161" s="11"/>
      <c r="J161" s="11"/>
      <c r="K161" s="11"/>
      <c r="L161" s="11"/>
      <c r="M161" s="11"/>
      <c r="N161" s="11"/>
      <c r="O161" s="11"/>
      <c r="P161" s="11"/>
      <c r="Q161" s="24"/>
    </row>
    <row r="162" spans="1:17" s="25" customFormat="1" x14ac:dyDescent="0.25">
      <c r="A162" s="4" t="s">
        <v>321</v>
      </c>
      <c r="B162" s="4" t="s">
        <v>322</v>
      </c>
      <c r="C162" s="59"/>
      <c r="D162" s="59">
        <v>234999.72</v>
      </c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24"/>
    </row>
    <row r="163" spans="1:17" s="25" customFormat="1" ht="30" x14ac:dyDescent="0.25">
      <c r="A163" s="4" t="s">
        <v>323</v>
      </c>
      <c r="B163" s="4" t="s">
        <v>324</v>
      </c>
      <c r="C163" s="59">
        <v>0</v>
      </c>
      <c r="D163" s="59">
        <v>0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24"/>
    </row>
    <row r="164" spans="1:17" s="25" customFormat="1" ht="30" x14ac:dyDescent="0.25">
      <c r="A164" s="4" t="s">
        <v>160</v>
      </c>
      <c r="B164" s="4" t="s">
        <v>161</v>
      </c>
      <c r="C164" s="59">
        <v>0</v>
      </c>
      <c r="D164" s="59">
        <v>0</v>
      </c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 s="25" customFormat="1" x14ac:dyDescent="0.25">
      <c r="A165" s="4" t="s">
        <v>325</v>
      </c>
      <c r="B165" s="4" t="s">
        <v>326</v>
      </c>
      <c r="C165" s="59"/>
      <c r="D165" s="59"/>
      <c r="E165" s="11"/>
      <c r="F165" s="11"/>
      <c r="G165" s="11"/>
      <c r="H165" s="62"/>
      <c r="I165" s="62"/>
      <c r="J165" s="11"/>
      <c r="K165" s="11"/>
      <c r="L165" s="11"/>
      <c r="M165" s="11"/>
      <c r="N165" s="11"/>
      <c r="O165" s="11"/>
      <c r="P165" s="11"/>
      <c r="Q165" s="11"/>
    </row>
    <row r="166" spans="1:17" s="25" customFormat="1" x14ac:dyDescent="0.25">
      <c r="A166" s="4" t="s">
        <v>376</v>
      </c>
      <c r="B166" s="4" t="s">
        <v>377</v>
      </c>
      <c r="C166" s="59"/>
      <c r="D166" s="59"/>
      <c r="E166" s="11"/>
      <c r="F166" s="11"/>
      <c r="G166" s="11"/>
      <c r="H166" s="62"/>
      <c r="I166" s="62"/>
      <c r="J166" s="11"/>
      <c r="K166" s="11"/>
      <c r="L166" s="11"/>
      <c r="M166" s="11"/>
      <c r="N166" s="11"/>
      <c r="O166" s="11"/>
      <c r="P166" s="11"/>
      <c r="Q166" s="11"/>
    </row>
    <row r="167" spans="1:17" s="25" customFormat="1" ht="30" x14ac:dyDescent="0.25">
      <c r="A167" s="4" t="s">
        <v>99</v>
      </c>
      <c r="B167" s="4" t="s">
        <v>100</v>
      </c>
      <c r="C167" s="59">
        <f t="shared" ref="C167" si="16">+C168</f>
        <v>800000</v>
      </c>
      <c r="D167" s="59">
        <f>+D168+D169</f>
        <v>2100803.48</v>
      </c>
      <c r="E167" s="11"/>
      <c r="F167" s="11"/>
      <c r="G167" s="11"/>
      <c r="H167" s="11">
        <f>H168</f>
        <v>1414538.5</v>
      </c>
      <c r="I167" s="11"/>
      <c r="J167" s="11"/>
      <c r="L167" s="11"/>
      <c r="M167" s="11"/>
      <c r="N167" s="11"/>
      <c r="O167" s="11"/>
      <c r="P167" s="11"/>
      <c r="Q167" s="24"/>
    </row>
    <row r="168" spans="1:17" s="25" customFormat="1" x14ac:dyDescent="0.25">
      <c r="A168" s="4" t="s">
        <v>101</v>
      </c>
      <c r="B168" s="4" t="s">
        <v>102</v>
      </c>
      <c r="C168" s="59">
        <v>800000</v>
      </c>
      <c r="D168" s="59">
        <v>1936943.48</v>
      </c>
      <c r="E168" s="11"/>
      <c r="F168" s="11"/>
      <c r="G168" s="11"/>
      <c r="H168" s="11">
        <v>1414538.5</v>
      </c>
      <c r="I168" s="11"/>
      <c r="J168" s="11"/>
      <c r="L168" s="11"/>
      <c r="M168" s="11"/>
      <c r="N168" s="11"/>
      <c r="O168" s="11"/>
      <c r="P168" s="11"/>
      <c r="Q168" s="24"/>
    </row>
    <row r="169" spans="1:17" s="25" customFormat="1" x14ac:dyDescent="0.25">
      <c r="A169" s="4" t="s">
        <v>327</v>
      </c>
      <c r="B169" s="4" t="s">
        <v>328</v>
      </c>
      <c r="C169" s="59">
        <v>0</v>
      </c>
      <c r="D169" s="59">
        <v>163860</v>
      </c>
      <c r="E169" s="11"/>
      <c r="F169" s="11"/>
      <c r="G169" s="11"/>
      <c r="H169" s="11"/>
      <c r="I169" s="11"/>
      <c r="J169" s="11"/>
      <c r="L169" s="11"/>
      <c r="M169" s="11"/>
      <c r="N169" s="11"/>
      <c r="O169" s="11"/>
      <c r="P169" s="11"/>
      <c r="Q169" s="24"/>
    </row>
    <row r="170" spans="1:17" s="25" customFormat="1" ht="30" x14ac:dyDescent="0.25">
      <c r="A170" s="4" t="s">
        <v>162</v>
      </c>
      <c r="B170" s="4" t="s">
        <v>168</v>
      </c>
      <c r="C170" s="59">
        <v>0</v>
      </c>
      <c r="D170" s="59">
        <v>0</v>
      </c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</row>
    <row r="171" spans="1:17" s="25" customFormat="1" x14ac:dyDescent="0.25">
      <c r="A171" s="4" t="s">
        <v>329</v>
      </c>
      <c r="B171" s="4" t="s">
        <v>330</v>
      </c>
      <c r="C171" s="59"/>
      <c r="D171" s="59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 s="25" customFormat="1" ht="30" x14ac:dyDescent="0.25">
      <c r="A172" s="4" t="s">
        <v>163</v>
      </c>
      <c r="B172" s="4" t="s">
        <v>169</v>
      </c>
      <c r="C172" s="59">
        <v>0</v>
      </c>
      <c r="D172" s="59">
        <f>D176+D179</f>
        <v>274780</v>
      </c>
      <c r="E172" s="11"/>
      <c r="F172" s="11"/>
      <c r="G172" s="11"/>
      <c r="H172" s="11">
        <f>H176</f>
        <v>166380</v>
      </c>
      <c r="I172" s="11"/>
      <c r="J172" s="11"/>
      <c r="K172" s="11"/>
      <c r="L172" s="11"/>
      <c r="M172" s="11"/>
      <c r="N172" s="11"/>
      <c r="O172" s="11"/>
      <c r="P172" s="11"/>
      <c r="Q172" s="11"/>
    </row>
    <row r="173" spans="1:17" s="25" customFormat="1" x14ac:dyDescent="0.25">
      <c r="A173" s="4" t="s">
        <v>378</v>
      </c>
      <c r="B173" s="4" t="s">
        <v>380</v>
      </c>
      <c r="C173" s="59"/>
      <c r="D173" s="59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 s="25" customFormat="1" ht="30" x14ac:dyDescent="0.25">
      <c r="A174" s="4" t="s">
        <v>379</v>
      </c>
      <c r="B174" s="4" t="s">
        <v>381</v>
      </c>
      <c r="C174" s="59"/>
      <c r="D174" s="59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 s="25" customFormat="1" x14ac:dyDescent="0.25">
      <c r="A175" s="4" t="s">
        <v>331</v>
      </c>
      <c r="B175" s="4" t="s">
        <v>332</v>
      </c>
      <c r="C175" s="59">
        <v>0</v>
      </c>
      <c r="D175" s="59">
        <v>0</v>
      </c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s="25" customFormat="1" x14ac:dyDescent="0.25">
      <c r="A176" s="4" t="s">
        <v>333</v>
      </c>
      <c r="B176" s="4" t="s">
        <v>334</v>
      </c>
      <c r="C176" s="59">
        <v>0</v>
      </c>
      <c r="D176" s="59">
        <v>194380</v>
      </c>
      <c r="E176" s="11"/>
      <c r="F176" s="11"/>
      <c r="G176" s="11"/>
      <c r="H176" s="11">
        <v>166380</v>
      </c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 s="25" customFormat="1" ht="30" x14ac:dyDescent="0.25">
      <c r="A177" s="4" t="s">
        <v>335</v>
      </c>
      <c r="B177" s="4" t="s">
        <v>336</v>
      </c>
      <c r="C177" s="59">
        <v>0</v>
      </c>
      <c r="D177" s="59">
        <v>0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s="25" customFormat="1" ht="30" x14ac:dyDescent="0.25">
      <c r="A178" s="4" t="s">
        <v>337</v>
      </c>
      <c r="B178" s="4" t="s">
        <v>338</v>
      </c>
      <c r="C178" s="59"/>
      <c r="D178" s="59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s="25" customFormat="1" x14ac:dyDescent="0.25">
      <c r="A179" s="4" t="s">
        <v>406</v>
      </c>
      <c r="B179" s="4" t="s">
        <v>407</v>
      </c>
      <c r="C179" s="59"/>
      <c r="D179" s="59">
        <v>80400</v>
      </c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s="25" customFormat="1" x14ac:dyDescent="0.25">
      <c r="A180" s="4" t="s">
        <v>352</v>
      </c>
      <c r="B180" s="4" t="s">
        <v>353</v>
      </c>
      <c r="C180" s="59"/>
      <c r="D180" s="59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s="25" customFormat="1" x14ac:dyDescent="0.25">
      <c r="A181" s="4" t="s">
        <v>164</v>
      </c>
      <c r="B181" s="4" t="s">
        <v>170</v>
      </c>
      <c r="C181" s="59">
        <v>0</v>
      </c>
      <c r="D181" s="59">
        <v>0</v>
      </c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s="25" customFormat="1" x14ac:dyDescent="0.25">
      <c r="A182" s="4" t="s">
        <v>354</v>
      </c>
      <c r="B182" s="4" t="s">
        <v>355</v>
      </c>
      <c r="C182" s="59"/>
      <c r="D182" s="59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 s="25" customFormat="1" x14ac:dyDescent="0.25">
      <c r="A183" s="4" t="s">
        <v>165</v>
      </c>
      <c r="B183" s="4" t="s">
        <v>171</v>
      </c>
      <c r="C183" s="59">
        <v>0</v>
      </c>
      <c r="D183" s="59">
        <v>0</v>
      </c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s="25" customFormat="1" x14ac:dyDescent="0.25">
      <c r="A184" s="4" t="s">
        <v>166</v>
      </c>
      <c r="B184" s="4" t="s">
        <v>172</v>
      </c>
      <c r="C184" s="59">
        <v>0</v>
      </c>
      <c r="D184" s="59">
        <v>0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s="25" customFormat="1" x14ac:dyDescent="0.25">
      <c r="A185" s="4" t="s">
        <v>339</v>
      </c>
      <c r="B185" s="4" t="s">
        <v>340</v>
      </c>
      <c r="C185" s="59"/>
      <c r="D185" s="59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s="25" customFormat="1" ht="30" x14ac:dyDescent="0.25">
      <c r="A186" s="4" t="s">
        <v>167</v>
      </c>
      <c r="B186" s="4" t="s">
        <v>173</v>
      </c>
      <c r="C186" s="59">
        <v>0</v>
      </c>
      <c r="D186" s="59">
        <v>0</v>
      </c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 s="22" customFormat="1" x14ac:dyDescent="0.2">
      <c r="A187" s="33">
        <v>2.7</v>
      </c>
      <c r="B187" s="34" t="s">
        <v>174</v>
      </c>
      <c r="C187" s="35">
        <f>SUM(C188:C192)</f>
        <v>0</v>
      </c>
      <c r="D187" s="35">
        <f>D188+D190+D191+D192</f>
        <v>515070</v>
      </c>
      <c r="E187" s="35">
        <f>SUM(E188:E192)</f>
        <v>0</v>
      </c>
      <c r="F187" s="35">
        <f>SUM(F188:F192)</f>
        <v>0</v>
      </c>
      <c r="G187" s="35">
        <f t="shared" ref="G187:P187" si="17">SUM(G188:G192)</f>
        <v>0</v>
      </c>
      <c r="H187" s="35">
        <f>SUM(H188:H192)</f>
        <v>515070</v>
      </c>
      <c r="I187" s="35">
        <f t="shared" si="17"/>
        <v>0</v>
      </c>
      <c r="J187" s="35">
        <f t="shared" si="17"/>
        <v>0</v>
      </c>
      <c r="K187" s="35">
        <f t="shared" si="17"/>
        <v>0</v>
      </c>
      <c r="L187" s="35">
        <f t="shared" si="17"/>
        <v>0</v>
      </c>
      <c r="M187" s="35">
        <f t="shared" si="17"/>
        <v>0</v>
      </c>
      <c r="N187" s="35">
        <f t="shared" si="17"/>
        <v>0</v>
      </c>
      <c r="O187" s="35">
        <f t="shared" si="17"/>
        <v>0</v>
      </c>
      <c r="P187" s="35">
        <f t="shared" si="17"/>
        <v>0</v>
      </c>
      <c r="Q187" s="30">
        <f>SUM(E187:F187)</f>
        <v>0</v>
      </c>
    </row>
    <row r="188" spans="1:17" s="25" customFormat="1" x14ac:dyDescent="0.2">
      <c r="A188" s="4" t="s">
        <v>176</v>
      </c>
      <c r="B188" s="4" t="s">
        <v>175</v>
      </c>
      <c r="C188" s="41">
        <v>0</v>
      </c>
      <c r="D188" s="41">
        <f>D189</f>
        <v>515070</v>
      </c>
      <c r="E188" s="41">
        <v>0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/>
      <c r="O188" s="41"/>
      <c r="P188" s="41"/>
      <c r="Q188" s="41">
        <f>SUM(F188:P188)</f>
        <v>0</v>
      </c>
    </row>
    <row r="189" spans="1:17" s="25" customFormat="1" x14ac:dyDescent="0.2">
      <c r="A189" s="4" t="s">
        <v>341</v>
      </c>
      <c r="B189" s="4" t="s">
        <v>342</v>
      </c>
      <c r="C189" s="41">
        <v>0</v>
      </c>
      <c r="D189" s="41">
        <v>515070</v>
      </c>
      <c r="E189" s="41"/>
      <c r="F189" s="41"/>
      <c r="G189" s="41"/>
      <c r="H189" s="41">
        <v>515070</v>
      </c>
      <c r="I189" s="41"/>
      <c r="J189" s="41"/>
      <c r="K189" s="41"/>
      <c r="L189" s="41"/>
      <c r="M189" s="41">
        <v>0</v>
      </c>
      <c r="N189" s="41"/>
      <c r="O189" s="41"/>
      <c r="P189" s="41"/>
      <c r="Q189" s="41"/>
    </row>
    <row r="190" spans="1:17" s="25" customFormat="1" x14ac:dyDescent="0.2">
      <c r="A190" s="4" t="s">
        <v>177</v>
      </c>
      <c r="B190" s="4" t="s">
        <v>180</v>
      </c>
      <c r="D190" s="41">
        <v>0</v>
      </c>
      <c r="E190" s="41">
        <v>0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/>
      <c r="O190" s="41"/>
      <c r="P190" s="41"/>
      <c r="Q190" s="41">
        <f>SUM(F190:P190)</f>
        <v>0</v>
      </c>
    </row>
    <row r="191" spans="1:17" s="25" customFormat="1" ht="30" x14ac:dyDescent="0.2">
      <c r="A191" s="4" t="s">
        <v>178</v>
      </c>
      <c r="B191" s="4" t="s">
        <v>181</v>
      </c>
      <c r="C191" s="41">
        <v>0</v>
      </c>
      <c r="D191" s="41">
        <v>0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/>
      <c r="O191" s="41"/>
      <c r="P191" s="41"/>
      <c r="Q191" s="41">
        <f>SUM(F191:P191)</f>
        <v>0</v>
      </c>
    </row>
    <row r="192" spans="1:17" s="25" customFormat="1" ht="45" x14ac:dyDescent="0.2">
      <c r="A192" s="66" t="s">
        <v>179</v>
      </c>
      <c r="B192" s="66" t="s">
        <v>182</v>
      </c>
      <c r="C192" s="41">
        <v>0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/>
      <c r="O192" s="41"/>
      <c r="P192" s="41"/>
      <c r="Q192" s="41">
        <f>SUM(F192:P192)</f>
        <v>0</v>
      </c>
    </row>
    <row r="193" spans="1:17" s="22" customFormat="1" ht="30" x14ac:dyDescent="0.2">
      <c r="A193" s="33">
        <v>2.8</v>
      </c>
      <c r="B193" s="34" t="s">
        <v>183</v>
      </c>
      <c r="C193" s="35">
        <f>SUM(C194:C195)</f>
        <v>0</v>
      </c>
      <c r="D193" s="35">
        <f>SUM(D194:D195)</f>
        <v>0</v>
      </c>
      <c r="E193" s="35">
        <f t="shared" ref="E193" si="18">SUM(E194:E195)</f>
        <v>0</v>
      </c>
      <c r="F193" s="35">
        <f t="shared" ref="F193:P193" si="19">SUM(F194:F195)</f>
        <v>0</v>
      </c>
      <c r="G193" s="35">
        <f t="shared" si="19"/>
        <v>0</v>
      </c>
      <c r="H193" s="35">
        <f t="shared" si="19"/>
        <v>0</v>
      </c>
      <c r="I193" s="35">
        <f t="shared" si="19"/>
        <v>0</v>
      </c>
      <c r="J193" s="35">
        <f t="shared" si="19"/>
        <v>0</v>
      </c>
      <c r="K193" s="35">
        <f t="shared" si="19"/>
        <v>0</v>
      </c>
      <c r="L193" s="35">
        <f t="shared" si="19"/>
        <v>0</v>
      </c>
      <c r="M193" s="35">
        <f t="shared" si="19"/>
        <v>0</v>
      </c>
      <c r="N193" s="35">
        <f t="shared" si="19"/>
        <v>0</v>
      </c>
      <c r="O193" s="35">
        <f t="shared" si="19"/>
        <v>0</v>
      </c>
      <c r="P193" s="35">
        <f t="shared" si="19"/>
        <v>0</v>
      </c>
      <c r="Q193" s="30">
        <f>SUM(E193:F193)</f>
        <v>0</v>
      </c>
    </row>
    <row r="194" spans="1:17" s="25" customFormat="1" x14ac:dyDescent="0.2">
      <c r="A194" s="4" t="s">
        <v>188</v>
      </c>
      <c r="B194" s="4" t="s">
        <v>189</v>
      </c>
      <c r="C194" s="41">
        <v>0</v>
      </c>
      <c r="D194" s="41"/>
      <c r="E194" s="41">
        <v>0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f>SUM(F194:P194)</f>
        <v>0</v>
      </c>
    </row>
    <row r="195" spans="1:17" s="25" customFormat="1" ht="30" x14ac:dyDescent="0.2">
      <c r="A195" s="4" t="s">
        <v>190</v>
      </c>
      <c r="B195" s="4" t="s">
        <v>191</v>
      </c>
      <c r="C195" s="41">
        <v>0</v>
      </c>
      <c r="D195" s="41"/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f>SUM(F195:P195)</f>
        <v>0</v>
      </c>
    </row>
    <row r="196" spans="1:17" s="22" customFormat="1" x14ac:dyDescent="0.2">
      <c r="A196" s="33">
        <v>2.9</v>
      </c>
      <c r="B196" s="34" t="s">
        <v>187</v>
      </c>
      <c r="C196" s="35">
        <f>SUM(C197:C199)</f>
        <v>0</v>
      </c>
      <c r="D196" s="35"/>
      <c r="E196" s="35">
        <f t="shared" ref="E196" si="20">SUM(E197:E199)</f>
        <v>0</v>
      </c>
      <c r="F196" s="35">
        <f t="shared" ref="F196" si="21">SUM(F197:F199)</f>
        <v>0</v>
      </c>
      <c r="G196" s="35">
        <f t="shared" ref="G196:P196" si="22">SUM(G197:G199)</f>
        <v>0</v>
      </c>
      <c r="H196" s="35">
        <f t="shared" si="22"/>
        <v>0</v>
      </c>
      <c r="I196" s="35">
        <f t="shared" si="22"/>
        <v>0</v>
      </c>
      <c r="J196" s="35">
        <f t="shared" si="22"/>
        <v>0</v>
      </c>
      <c r="K196" s="35">
        <f t="shared" si="22"/>
        <v>0</v>
      </c>
      <c r="L196" s="35">
        <f t="shared" si="22"/>
        <v>0</v>
      </c>
      <c r="M196" s="35">
        <f t="shared" si="22"/>
        <v>0</v>
      </c>
      <c r="N196" s="35">
        <f t="shared" si="22"/>
        <v>0</v>
      </c>
      <c r="O196" s="35">
        <f t="shared" si="22"/>
        <v>0</v>
      </c>
      <c r="P196" s="35">
        <f t="shared" si="22"/>
        <v>0</v>
      </c>
      <c r="Q196" s="30">
        <f>SUM(E196:F196)</f>
        <v>0</v>
      </c>
    </row>
    <row r="197" spans="1:17" s="25" customFormat="1" ht="30" x14ac:dyDescent="0.2">
      <c r="A197" s="4" t="s">
        <v>184</v>
      </c>
      <c r="B197" s="4" t="s">
        <v>192</v>
      </c>
      <c r="C197" s="41">
        <v>0</v>
      </c>
      <c r="D197" s="41"/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/>
      <c r="O197" s="41"/>
      <c r="P197" s="41"/>
      <c r="Q197" s="41">
        <f>SUM(F197:P197)</f>
        <v>0</v>
      </c>
    </row>
    <row r="198" spans="1:17" s="25" customFormat="1" ht="30" x14ac:dyDescent="0.2">
      <c r="A198" s="4" t="s">
        <v>185</v>
      </c>
      <c r="B198" s="4" t="s">
        <v>193</v>
      </c>
      <c r="C198" s="41">
        <v>0</v>
      </c>
      <c r="D198" s="41"/>
      <c r="E198" s="41">
        <v>0</v>
      </c>
      <c r="F198" s="41">
        <v>0</v>
      </c>
      <c r="G198" s="41">
        <v>0</v>
      </c>
      <c r="H198" s="41"/>
      <c r="I198" s="41"/>
      <c r="J198" s="41"/>
      <c r="K198" s="41"/>
      <c r="L198" s="41"/>
      <c r="M198" s="41"/>
      <c r="N198" s="41"/>
      <c r="O198" s="41"/>
      <c r="P198" s="41"/>
      <c r="Q198" s="41">
        <f>SUM(F198:P198)</f>
        <v>0</v>
      </c>
    </row>
    <row r="199" spans="1:17" s="25" customFormat="1" ht="30" x14ac:dyDescent="0.25">
      <c r="A199" s="4" t="s">
        <v>186</v>
      </c>
      <c r="B199" s="4" t="s">
        <v>194</v>
      </c>
      <c r="C199" s="49"/>
      <c r="D199" s="41"/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/>
      <c r="O199" s="41"/>
      <c r="P199" s="41"/>
      <c r="Q199" s="41">
        <f>SUM(F199:P199)</f>
        <v>0</v>
      </c>
    </row>
    <row r="200" spans="1:17" s="25" customFormat="1" x14ac:dyDescent="0.2">
      <c r="A200" s="4"/>
      <c r="B200" s="4"/>
      <c r="C200" s="41"/>
      <c r="D200" s="41"/>
      <c r="E200" s="41"/>
      <c r="F200" s="41"/>
      <c r="G200" s="41"/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/>
      <c r="O200" s="41"/>
      <c r="P200" s="41"/>
      <c r="Q200" s="24"/>
    </row>
    <row r="201" spans="1:17" s="25" customFormat="1" x14ac:dyDescent="0.2">
      <c r="A201" s="4"/>
      <c r="B201" s="4"/>
      <c r="C201" s="41"/>
      <c r="D201" s="41"/>
      <c r="E201" s="41"/>
      <c r="F201" s="41"/>
      <c r="G201" s="41"/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/>
      <c r="O201" s="41"/>
      <c r="P201" s="41"/>
      <c r="Q201" s="24"/>
    </row>
    <row r="202" spans="1:17" s="22" customFormat="1" x14ac:dyDescent="0.2">
      <c r="A202" s="12">
        <v>4</v>
      </c>
      <c r="B202" s="13" t="s">
        <v>201</v>
      </c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37"/>
    </row>
    <row r="203" spans="1:17" s="22" customFormat="1" ht="30" x14ac:dyDescent="0.2">
      <c r="A203" s="33">
        <v>4.0999999999999996</v>
      </c>
      <c r="B203" s="34" t="s">
        <v>200</v>
      </c>
      <c r="C203" s="35">
        <f>SUM(C204:C205)</f>
        <v>0</v>
      </c>
      <c r="D203" s="35"/>
      <c r="E203" s="35">
        <f t="shared" ref="E203" si="23">SUM(E204:E205)</f>
        <v>0</v>
      </c>
      <c r="F203" s="35">
        <f t="shared" ref="F203" si="24">SUM(F204:F205)</f>
        <v>0</v>
      </c>
      <c r="G203" s="35">
        <f t="shared" ref="G203:P203" si="25">SUM(G204:G205)</f>
        <v>0</v>
      </c>
      <c r="H203" s="35">
        <f t="shared" si="25"/>
        <v>0</v>
      </c>
      <c r="I203" s="35">
        <f t="shared" si="25"/>
        <v>0</v>
      </c>
      <c r="J203" s="35">
        <f t="shared" si="25"/>
        <v>0</v>
      </c>
      <c r="K203" s="35">
        <f t="shared" si="25"/>
        <v>0</v>
      </c>
      <c r="L203" s="35">
        <f t="shared" si="25"/>
        <v>0</v>
      </c>
      <c r="M203" s="35">
        <f t="shared" si="25"/>
        <v>0</v>
      </c>
      <c r="N203" s="35">
        <f t="shared" si="25"/>
        <v>0</v>
      </c>
      <c r="O203" s="35">
        <f t="shared" si="25"/>
        <v>0</v>
      </c>
      <c r="P203" s="35">
        <f t="shared" si="25"/>
        <v>0</v>
      </c>
      <c r="Q203" s="30">
        <f>SUM(E203:F203)</f>
        <v>0</v>
      </c>
    </row>
    <row r="204" spans="1:17" s="25" customFormat="1" ht="30" x14ac:dyDescent="0.2">
      <c r="A204" s="4" t="s">
        <v>197</v>
      </c>
      <c r="B204" s="4" t="s">
        <v>196</v>
      </c>
      <c r="C204" s="41">
        <v>0</v>
      </c>
      <c r="D204" s="41"/>
      <c r="E204" s="41">
        <v>0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/>
      <c r="N204" s="41"/>
      <c r="O204" s="41"/>
      <c r="P204" s="41"/>
      <c r="Q204" s="41">
        <f>SUM(F204:J204)</f>
        <v>0</v>
      </c>
    </row>
    <row r="205" spans="1:17" s="25" customFormat="1" ht="30" x14ac:dyDescent="0.2">
      <c r="A205" s="4" t="s">
        <v>195</v>
      </c>
      <c r="B205" s="4" t="s">
        <v>198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/>
      <c r="N205" s="41"/>
      <c r="O205" s="41"/>
      <c r="P205" s="41"/>
      <c r="Q205" s="41">
        <f>SUM(F205:J205)</f>
        <v>0</v>
      </c>
    </row>
    <row r="206" spans="1:17" s="22" customFormat="1" x14ac:dyDescent="0.2">
      <c r="A206" s="33">
        <v>4.2</v>
      </c>
      <c r="B206" s="34" t="s">
        <v>199</v>
      </c>
      <c r="C206" s="35">
        <f>SUM(C207:C208)</f>
        <v>0</v>
      </c>
      <c r="D206" s="35"/>
      <c r="E206" s="35">
        <f t="shared" ref="E206" si="26">SUM(E207:E208)</f>
        <v>0</v>
      </c>
      <c r="F206" s="35">
        <f t="shared" ref="F206:M206" si="27">SUM(F207:F208)</f>
        <v>0</v>
      </c>
      <c r="G206" s="35">
        <f t="shared" si="27"/>
        <v>0</v>
      </c>
      <c r="H206" s="35">
        <f t="shared" si="27"/>
        <v>0</v>
      </c>
      <c r="I206" s="35">
        <f t="shared" si="27"/>
        <v>0</v>
      </c>
      <c r="J206" s="35">
        <f t="shared" si="27"/>
        <v>0</v>
      </c>
      <c r="K206" s="35">
        <f t="shared" si="27"/>
        <v>0</v>
      </c>
      <c r="L206" s="35">
        <f t="shared" si="27"/>
        <v>0</v>
      </c>
      <c r="M206" s="35">
        <f t="shared" si="27"/>
        <v>0</v>
      </c>
      <c r="N206" s="35"/>
      <c r="O206" s="35"/>
      <c r="P206" s="35"/>
      <c r="Q206" s="30">
        <f>SUM(E206:F206)</f>
        <v>0</v>
      </c>
    </row>
    <row r="207" spans="1:17" s="25" customFormat="1" x14ac:dyDescent="0.2">
      <c r="A207" s="4" t="s">
        <v>206</v>
      </c>
      <c r="B207" s="4" t="s">
        <v>205</v>
      </c>
      <c r="C207" s="41">
        <v>0</v>
      </c>
      <c r="D207" s="41"/>
      <c r="E207" s="41"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/>
      <c r="N207" s="41"/>
      <c r="O207" s="41"/>
      <c r="P207" s="41"/>
      <c r="Q207" s="41">
        <f>SUM(F207:J207)</f>
        <v>0</v>
      </c>
    </row>
    <row r="208" spans="1:17" s="25" customFormat="1" ht="30" x14ac:dyDescent="0.2">
      <c r="A208" s="4" t="s">
        <v>208</v>
      </c>
      <c r="B208" s="4" t="s">
        <v>207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/>
      <c r="N208" s="41"/>
      <c r="O208" s="41"/>
      <c r="P208" s="41"/>
      <c r="Q208" s="41">
        <f>SUM(F208:J208)</f>
        <v>0</v>
      </c>
    </row>
    <row r="209" spans="1:17" s="22" customFormat="1" ht="30" x14ac:dyDescent="0.2">
      <c r="A209" s="33">
        <v>4.3</v>
      </c>
      <c r="B209" s="34" t="s">
        <v>202</v>
      </c>
      <c r="C209" s="35">
        <f>SUM(C210)</f>
        <v>0</v>
      </c>
      <c r="D209" s="35"/>
      <c r="E209" s="35">
        <f t="shared" ref="E209:L209" si="28">SUM(E210)</f>
        <v>0</v>
      </c>
      <c r="F209" s="35">
        <f t="shared" si="28"/>
        <v>0</v>
      </c>
      <c r="G209" s="35">
        <v>0</v>
      </c>
      <c r="H209" s="35">
        <f t="shared" si="28"/>
        <v>0</v>
      </c>
      <c r="I209" s="35">
        <f t="shared" si="28"/>
        <v>0</v>
      </c>
      <c r="J209" s="35">
        <f t="shared" si="28"/>
        <v>0</v>
      </c>
      <c r="K209" s="35">
        <f t="shared" si="28"/>
        <v>0</v>
      </c>
      <c r="L209" s="35">
        <f t="shared" si="28"/>
        <v>0</v>
      </c>
      <c r="M209" s="35"/>
      <c r="N209" s="35"/>
      <c r="O209" s="35"/>
      <c r="P209" s="35"/>
      <c r="Q209" s="30">
        <f>SUM(E209:F209)</f>
        <v>0</v>
      </c>
    </row>
    <row r="210" spans="1:17" s="25" customFormat="1" ht="30" x14ac:dyDescent="0.2">
      <c r="A210" s="4" t="s">
        <v>204</v>
      </c>
      <c r="B210" s="4" t="s">
        <v>203</v>
      </c>
      <c r="C210" s="41">
        <v>0</v>
      </c>
      <c r="D210" s="41"/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/>
      <c r="N210" s="41"/>
      <c r="O210" s="41"/>
      <c r="P210" s="41"/>
      <c r="Q210" s="41">
        <f>SUM(F210:J210)</f>
        <v>0</v>
      </c>
    </row>
    <row r="211" spans="1:17" s="26" customFormat="1" x14ac:dyDescent="0.2">
      <c r="A211" s="73" t="s">
        <v>211</v>
      </c>
      <c r="B211" s="73"/>
      <c r="C211" s="42">
        <f>+C203+C206+C209</f>
        <v>0</v>
      </c>
      <c r="D211" s="42"/>
      <c r="E211" s="42">
        <f t="shared" ref="E211" si="29">+E203+E206+E209</f>
        <v>0</v>
      </c>
      <c r="F211" s="42">
        <f t="shared" ref="F211:G211" si="30">+F203+F206+F209</f>
        <v>0</v>
      </c>
      <c r="G211" s="42">
        <f t="shared" si="30"/>
        <v>0</v>
      </c>
      <c r="H211" s="42">
        <f>+H203+H206+H209</f>
        <v>0</v>
      </c>
      <c r="I211" s="42">
        <v>0</v>
      </c>
      <c r="J211" s="42">
        <v>0</v>
      </c>
      <c r="K211" s="42">
        <v>0</v>
      </c>
      <c r="L211" s="42">
        <v>0</v>
      </c>
      <c r="M211" s="42"/>
      <c r="N211" s="42"/>
      <c r="O211" s="42"/>
      <c r="P211" s="42"/>
      <c r="Q211" s="42">
        <f>SUM(F211:J211)</f>
        <v>0</v>
      </c>
    </row>
    <row r="212" spans="1:17" s="25" customFormat="1" x14ac:dyDescent="0.2">
      <c r="A212" s="4"/>
      <c r="B212" s="4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24"/>
    </row>
    <row r="213" spans="1:17" s="22" customFormat="1" ht="15.75" thickBot="1" x14ac:dyDescent="0.25">
      <c r="A213" s="74" t="s">
        <v>212</v>
      </c>
      <c r="B213" s="74"/>
      <c r="C213" s="17">
        <f t="shared" ref="C213:P213" si="31">+C14+C211</f>
        <v>25525319859</v>
      </c>
      <c r="D213" s="17">
        <f>+D14+D211</f>
        <v>25653846724.140003</v>
      </c>
      <c r="E213" s="17">
        <f t="shared" ref="E213" si="32">+E14+E211</f>
        <v>1968315854.3700001</v>
      </c>
      <c r="F213" s="17">
        <f>+F14+F211</f>
        <v>1958753458.0699999</v>
      </c>
      <c r="G213" s="17">
        <f>+G14+G211</f>
        <v>1981100128.79</v>
      </c>
      <c r="H213" s="17">
        <f>+H14+H211</f>
        <v>1966539086.0500002</v>
      </c>
      <c r="I213" s="17">
        <f t="shared" si="31"/>
        <v>0</v>
      </c>
      <c r="J213" s="17">
        <f t="shared" si="31"/>
        <v>0</v>
      </c>
      <c r="K213" s="17">
        <f t="shared" si="31"/>
        <v>0</v>
      </c>
      <c r="L213" s="17">
        <f t="shared" si="31"/>
        <v>0</v>
      </c>
      <c r="M213" s="17">
        <f t="shared" si="31"/>
        <v>0</v>
      </c>
      <c r="N213" s="17">
        <f t="shared" si="31"/>
        <v>0</v>
      </c>
      <c r="O213" s="17">
        <f t="shared" si="31"/>
        <v>0</v>
      </c>
      <c r="P213" s="17">
        <f t="shared" si="31"/>
        <v>0</v>
      </c>
      <c r="Q213" s="17">
        <f>+Q14+Q211</f>
        <v>5908169441.2299995</v>
      </c>
    </row>
    <row r="214" spans="1:17" ht="15.75" thickTop="1" x14ac:dyDescent="0.2">
      <c r="A214" s="19" t="s">
        <v>93</v>
      </c>
    </row>
    <row r="216" spans="1:17" x14ac:dyDescent="0.25">
      <c r="A216" s="18" t="s">
        <v>80</v>
      </c>
    </row>
    <row r="217" spans="1:17" x14ac:dyDescent="0.25">
      <c r="A217" s="52" t="s">
        <v>81</v>
      </c>
    </row>
    <row r="218" spans="1:17" x14ac:dyDescent="0.25">
      <c r="A218" s="72" t="s">
        <v>82</v>
      </c>
      <c r="B218" s="72"/>
    </row>
    <row r="219" spans="1:17" x14ac:dyDescent="0.25">
      <c r="A219" s="52" t="s">
        <v>83</v>
      </c>
    </row>
    <row r="220" spans="1:17" x14ac:dyDescent="0.25">
      <c r="A220" s="52" t="s">
        <v>84</v>
      </c>
    </row>
    <row r="221" spans="1:17" x14ac:dyDescent="0.25">
      <c r="A221" s="52" t="s">
        <v>85</v>
      </c>
    </row>
    <row r="222" spans="1:17" x14ac:dyDescent="0.25">
      <c r="A222" s="52" t="s">
        <v>86</v>
      </c>
    </row>
    <row r="223" spans="1:17" x14ac:dyDescent="0.25">
      <c r="A223" s="52"/>
    </row>
    <row r="224" spans="1:17" x14ac:dyDescent="0.25">
      <c r="A224" s="52"/>
    </row>
    <row r="225" spans="1:17" x14ac:dyDescent="0.25">
      <c r="A225" s="52"/>
    </row>
    <row r="227" spans="1:17" x14ac:dyDescent="0.2">
      <c r="B227" s="45"/>
      <c r="E227" s="48"/>
      <c r="F227" s="48"/>
      <c r="H227" s="6"/>
      <c r="I227" s="6"/>
      <c r="J227" s="6"/>
      <c r="K227" s="6"/>
      <c r="L227" s="6"/>
      <c r="M227" s="6"/>
      <c r="N227" s="6"/>
      <c r="O227" s="6"/>
      <c r="P227" s="6"/>
      <c r="Q227" s="6"/>
    </row>
    <row r="228" spans="1:17" s="3" customFormat="1" x14ac:dyDescent="0.2">
      <c r="A228" s="20"/>
      <c r="B228" s="38" t="s">
        <v>213</v>
      </c>
      <c r="C228" s="43"/>
      <c r="D228" s="21"/>
      <c r="E228" s="21"/>
      <c r="F228" s="71" t="s">
        <v>214</v>
      </c>
      <c r="G228" s="8"/>
      <c r="H228" s="43"/>
      <c r="I228" s="43"/>
      <c r="J228" s="43"/>
      <c r="K228" s="43"/>
      <c r="L228" s="43"/>
      <c r="M228" s="43"/>
      <c r="N228" s="43"/>
      <c r="O228" s="43"/>
      <c r="P228" s="43"/>
      <c r="Q228" s="43"/>
    </row>
    <row r="229" spans="1:17" x14ac:dyDescent="0.2">
      <c r="B229" s="39" t="s">
        <v>215</v>
      </c>
      <c r="E229" s="7"/>
      <c r="F229" s="39" t="s">
        <v>389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</row>
    <row r="230" spans="1:17" x14ac:dyDescent="0.2">
      <c r="B230" s="44"/>
    </row>
    <row r="239" spans="1:17" x14ac:dyDescent="0.2">
      <c r="D239" s="50"/>
    </row>
    <row r="244" spans="5:6" x14ac:dyDescent="0.2">
      <c r="E244" s="50"/>
      <c r="F244" s="50"/>
    </row>
  </sheetData>
  <mergeCells count="8">
    <mergeCell ref="A218:B218"/>
    <mergeCell ref="A211:B211"/>
    <mergeCell ref="A213:B213"/>
    <mergeCell ref="A8:Q8"/>
    <mergeCell ref="A9:Q9"/>
    <mergeCell ref="A10:Q10"/>
    <mergeCell ref="A13:B13"/>
    <mergeCell ref="A14:B14"/>
  </mergeCells>
  <phoneticPr fontId="11" type="noConversion"/>
  <printOptions horizontalCentered="1"/>
  <pageMargins left="0.25" right="0.25" top="0.75" bottom="0.75" header="0.3" footer="0.3"/>
  <pageSetup scale="66" fitToHeight="0" orientation="landscape" r:id="rId1"/>
  <headerFooter>
    <oddFooter>&amp;C&amp;P</oddFooter>
  </headerFooter>
  <ignoredErrors>
    <ignoredError sqref="Q188:Q192 Q144:Q149 Q151:Q157 Q194:Q195 Q197:Q202 Q204:Q205 Q207:Q208 Q210:Q212 D54 Q214:Q218 Q220:Q22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Rafael Esteban Martinez Estrella</cp:lastModifiedBy>
  <cp:lastPrinted>2025-05-09T19:17:23Z</cp:lastPrinted>
  <dcterms:created xsi:type="dcterms:W3CDTF">2021-09-03T13:12:25Z</dcterms:created>
  <dcterms:modified xsi:type="dcterms:W3CDTF">2025-05-09T19:18:45Z</dcterms:modified>
</cp:coreProperties>
</file>