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7 Julio/"/>
    </mc:Choice>
  </mc:AlternateContent>
  <xr:revisionPtr revIDLastSave="1615" documentId="13_ncr:1_{FCA4BE84-4442-448B-9086-FE4572246451}" xr6:coauthVersionLast="47" xr6:coauthVersionMax="47" xr10:uidLastSave="{2C082F0C-5D12-4A48-BAD6-FCE363011E46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Ejecucion'!$A$1:$Q$206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0" i="1" l="1"/>
  <c r="K139" i="1" s="1"/>
  <c r="K122" i="1"/>
  <c r="K121" i="1" s="1"/>
  <c r="K109" i="1"/>
  <c r="K102" i="1"/>
  <c r="K94" i="1"/>
  <c r="K91" i="1"/>
  <c r="K88" i="1"/>
  <c r="J71" i="1"/>
  <c r="K71" i="1"/>
  <c r="K60" i="1"/>
  <c r="J60" i="1"/>
  <c r="K58" i="1"/>
  <c r="K52" i="1"/>
  <c r="K37" i="1"/>
  <c r="K18" i="1"/>
  <c r="K31" i="1"/>
  <c r="D37" i="1"/>
  <c r="K84" i="1" l="1"/>
  <c r="J186" i="1"/>
  <c r="I186" i="1"/>
  <c r="I183" i="1"/>
  <c r="J183" i="1"/>
  <c r="I180" i="1"/>
  <c r="J180" i="1"/>
  <c r="K180" i="1"/>
  <c r="L180" i="1"/>
  <c r="M180" i="1"/>
  <c r="N180" i="1"/>
  <c r="O180" i="1"/>
  <c r="P180" i="1"/>
  <c r="I173" i="1"/>
  <c r="J173" i="1"/>
  <c r="I170" i="1"/>
  <c r="J170" i="1"/>
  <c r="I164" i="1"/>
  <c r="J164" i="1"/>
  <c r="K164" i="1"/>
  <c r="L164" i="1"/>
  <c r="M164" i="1"/>
  <c r="N164" i="1"/>
  <c r="O164" i="1"/>
  <c r="P164" i="1"/>
  <c r="Q162" i="1"/>
  <c r="Q159" i="1"/>
  <c r="Q157" i="1"/>
  <c r="Q156" i="1"/>
  <c r="Q155" i="1"/>
  <c r="Q152" i="1"/>
  <c r="J140" i="1"/>
  <c r="I140" i="1"/>
  <c r="H140" i="1"/>
  <c r="F150" i="1"/>
  <c r="G150" i="1"/>
  <c r="H150" i="1"/>
  <c r="I150" i="1"/>
  <c r="J150" i="1"/>
  <c r="E150" i="1"/>
  <c r="F147" i="1"/>
  <c r="G147" i="1"/>
  <c r="H147" i="1"/>
  <c r="I147" i="1"/>
  <c r="J147" i="1"/>
  <c r="E147" i="1"/>
  <c r="J145" i="1"/>
  <c r="I145" i="1"/>
  <c r="H145" i="1"/>
  <c r="J122" i="1"/>
  <c r="J121" i="1"/>
  <c r="J109" i="1"/>
  <c r="I109" i="1"/>
  <c r="H109" i="1"/>
  <c r="G109" i="1"/>
  <c r="E109" i="1"/>
  <c r="F102" i="1"/>
  <c r="G102" i="1"/>
  <c r="H102" i="1"/>
  <c r="I102" i="1"/>
  <c r="J102" i="1"/>
  <c r="E102" i="1"/>
  <c r="J94" i="1"/>
  <c r="J88" i="1"/>
  <c r="H96" i="1"/>
  <c r="I88" i="1"/>
  <c r="H88" i="1"/>
  <c r="J85" i="1"/>
  <c r="I85" i="1"/>
  <c r="L84" i="1"/>
  <c r="M84" i="1"/>
  <c r="N84" i="1"/>
  <c r="O84" i="1"/>
  <c r="P84" i="1"/>
  <c r="Q83" i="1"/>
  <c r="J81" i="1"/>
  <c r="I81" i="1"/>
  <c r="K81" i="1"/>
  <c r="K36" i="1" s="1"/>
  <c r="L81" i="1"/>
  <c r="M81" i="1"/>
  <c r="N81" i="1"/>
  <c r="O81" i="1"/>
  <c r="P81" i="1"/>
  <c r="H81" i="1"/>
  <c r="H71" i="1"/>
  <c r="I71" i="1"/>
  <c r="G71" i="1"/>
  <c r="I60" i="1"/>
  <c r="H60" i="1"/>
  <c r="Q69" i="1"/>
  <c r="Q62" i="1"/>
  <c r="Q61" i="1"/>
  <c r="Q64" i="1"/>
  <c r="J37" i="1"/>
  <c r="J56" i="1"/>
  <c r="J52" i="1" s="1"/>
  <c r="I56" i="1"/>
  <c r="I52" i="1" s="1"/>
  <c r="J58" i="1"/>
  <c r="I58" i="1"/>
  <c r="I37" i="1"/>
  <c r="J25" i="1"/>
  <c r="I25" i="1"/>
  <c r="J31" i="1"/>
  <c r="I31" i="1"/>
  <c r="H31" i="1"/>
  <c r="Q22" i="1"/>
  <c r="J18" i="1"/>
  <c r="Q20" i="1"/>
  <c r="L18" i="1"/>
  <c r="M18" i="1"/>
  <c r="N18" i="1"/>
  <c r="O18" i="1"/>
  <c r="P18" i="1"/>
  <c r="I18" i="1"/>
  <c r="I17" i="1" s="1"/>
  <c r="I139" i="1" l="1"/>
  <c r="J17" i="1"/>
  <c r="Q56" i="1"/>
  <c r="J139" i="1"/>
  <c r="J84" i="1"/>
  <c r="J36" i="1"/>
  <c r="Q60" i="1"/>
  <c r="I84" i="1"/>
  <c r="D56" i="1" l="1"/>
  <c r="D52" i="1" s="1"/>
  <c r="D44" i="1"/>
  <c r="H85" i="1"/>
  <c r="D140" i="1"/>
  <c r="D158" i="1"/>
  <c r="D161" i="1"/>
  <c r="D152" i="1"/>
  <c r="D164" i="1"/>
  <c r="D147" i="1"/>
  <c r="D145" i="1"/>
  <c r="D96" i="1"/>
  <c r="D94" i="1"/>
  <c r="D91" i="1"/>
  <c r="D85" i="1"/>
  <c r="D88" i="1"/>
  <c r="D109" i="1"/>
  <c r="C109" i="1"/>
  <c r="D102" i="1"/>
  <c r="D81" i="1"/>
  <c r="D60" i="1"/>
  <c r="D58" i="1"/>
  <c r="D50" i="1"/>
  <c r="D71" i="1"/>
  <c r="I122" i="1"/>
  <c r="I121" i="1" s="1"/>
  <c r="D36" i="1" l="1"/>
  <c r="D139" i="1"/>
  <c r="D84" i="1"/>
  <c r="I36" i="1"/>
  <c r="H25" i="1"/>
  <c r="H186" i="1"/>
  <c r="F183" i="1"/>
  <c r="G183" i="1"/>
  <c r="H183" i="1"/>
  <c r="F180" i="1"/>
  <c r="G180" i="1"/>
  <c r="H180" i="1"/>
  <c r="H188" i="1" s="1"/>
  <c r="F173" i="1"/>
  <c r="G173" i="1"/>
  <c r="H173" i="1"/>
  <c r="F170" i="1"/>
  <c r="G170" i="1"/>
  <c r="H170" i="1"/>
  <c r="F164" i="1"/>
  <c r="G164" i="1"/>
  <c r="H164" i="1"/>
  <c r="E164" i="1"/>
  <c r="F139" i="1"/>
  <c r="G139" i="1"/>
  <c r="H122" i="1"/>
  <c r="H121" i="1" s="1"/>
  <c r="H44" i="1"/>
  <c r="Q44" i="1" s="1"/>
  <c r="H37" i="1"/>
  <c r="H36" i="1" s="1"/>
  <c r="Q81" i="1"/>
  <c r="Q71" i="1"/>
  <c r="H58" i="1"/>
  <c r="H18" i="1"/>
  <c r="D170" i="1"/>
  <c r="F109" i="1"/>
  <c r="Q57" i="1"/>
  <c r="C91" i="1"/>
  <c r="E52" i="1"/>
  <c r="C37" i="1"/>
  <c r="G122" i="1"/>
  <c r="G121" i="1" s="1"/>
  <c r="Q72" i="1"/>
  <c r="Q73" i="1"/>
  <c r="Q74" i="1"/>
  <c r="Q75" i="1"/>
  <c r="Q76" i="1"/>
  <c r="Q77" i="1"/>
  <c r="Q78" i="1"/>
  <c r="Q79" i="1"/>
  <c r="Q80" i="1"/>
  <c r="Q82" i="1"/>
  <c r="G58" i="1"/>
  <c r="G37" i="1"/>
  <c r="G36" i="1" s="1"/>
  <c r="F37" i="1"/>
  <c r="F31" i="1"/>
  <c r="G31" i="1"/>
  <c r="Q19" i="1"/>
  <c r="Q21" i="1"/>
  <c r="Q24" i="1"/>
  <c r="F18" i="1"/>
  <c r="G18" i="1"/>
  <c r="C58" i="1"/>
  <c r="E122" i="1"/>
  <c r="F122" i="1"/>
  <c r="F121" i="1" s="1"/>
  <c r="F58" i="1"/>
  <c r="E18" i="1"/>
  <c r="D121" i="1"/>
  <c r="D31" i="1"/>
  <c r="D25" i="1"/>
  <c r="D18" i="1"/>
  <c r="F188" i="1" l="1"/>
  <c r="H139" i="1"/>
  <c r="G188" i="1"/>
  <c r="F36" i="1"/>
  <c r="H17" i="1"/>
  <c r="C36" i="1"/>
  <c r="H84" i="1"/>
  <c r="Q18" i="1"/>
  <c r="F84" i="1"/>
  <c r="D17" i="1"/>
  <c r="D15" i="1" s="1"/>
  <c r="G84" i="1"/>
  <c r="F17" i="1"/>
  <c r="E58" i="1"/>
  <c r="H15" i="1" l="1"/>
  <c r="C173" i="1"/>
  <c r="C102" i="1"/>
  <c r="C88" i="1"/>
  <c r="C25" i="1"/>
  <c r="C18" i="1"/>
  <c r="C31" i="1"/>
  <c r="G17" i="1"/>
  <c r="K17" i="1"/>
  <c r="L17" i="1"/>
  <c r="M17" i="1"/>
  <c r="N17" i="1"/>
  <c r="O17" i="1"/>
  <c r="E25" i="1"/>
  <c r="E31" i="1"/>
  <c r="P17" i="1"/>
  <c r="E37" i="1"/>
  <c r="E36" i="1" s="1"/>
  <c r="Q36" i="1" s="1"/>
  <c r="Q58" i="1"/>
  <c r="Q85" i="1"/>
  <c r="Q88" i="1"/>
  <c r="Q91" i="1"/>
  <c r="C94" i="1"/>
  <c r="E99" i="1"/>
  <c r="Q99" i="1" s="1"/>
  <c r="Q102" i="1"/>
  <c r="Q109" i="1"/>
  <c r="C122" i="1"/>
  <c r="C121" i="1" s="1"/>
  <c r="E121" i="1"/>
  <c r="E131" i="1"/>
  <c r="C140" i="1"/>
  <c r="C147" i="1"/>
  <c r="E139" i="1"/>
  <c r="C164" i="1"/>
  <c r="C170" i="1"/>
  <c r="E170" i="1"/>
  <c r="E173" i="1"/>
  <c r="C180" i="1"/>
  <c r="E180" i="1"/>
  <c r="C183" i="1"/>
  <c r="E183" i="1"/>
  <c r="C186" i="1"/>
  <c r="E186" i="1"/>
  <c r="Q89" i="1"/>
  <c r="Q90" i="1"/>
  <c r="Q92" i="1"/>
  <c r="Q93" i="1"/>
  <c r="Q95" i="1"/>
  <c r="Q96" i="1"/>
  <c r="Q97" i="1"/>
  <c r="Q98" i="1"/>
  <c r="Q100" i="1"/>
  <c r="Q101" i="1"/>
  <c r="Q86" i="1"/>
  <c r="Q87" i="1"/>
  <c r="Q63" i="1"/>
  <c r="Q65" i="1"/>
  <c r="Q66" i="1"/>
  <c r="Q67" i="1"/>
  <c r="Q68" i="1"/>
  <c r="Q70" i="1"/>
  <c r="Q110" i="1"/>
  <c r="Q111" i="1"/>
  <c r="Q112" i="1"/>
  <c r="Q113" i="1"/>
  <c r="Q114" i="1"/>
  <c r="Q115" i="1"/>
  <c r="Q116" i="1"/>
  <c r="Q117" i="1"/>
  <c r="Q118" i="1"/>
  <c r="Q119" i="1"/>
  <c r="Q120" i="1"/>
  <c r="Q104" i="1"/>
  <c r="Q105" i="1"/>
  <c r="Q106" i="1"/>
  <c r="Q107" i="1"/>
  <c r="Q103" i="1"/>
  <c r="Q59" i="1"/>
  <c r="Q45" i="1"/>
  <c r="Q47" i="1"/>
  <c r="Q48" i="1"/>
  <c r="Q49" i="1"/>
  <c r="Q50" i="1"/>
  <c r="Q53" i="1"/>
  <c r="Q55" i="1"/>
  <c r="Q43" i="1"/>
  <c r="Q28" i="1"/>
  <c r="Q27" i="1"/>
  <c r="Q29" i="1"/>
  <c r="Q30" i="1"/>
  <c r="C84" i="1" l="1"/>
  <c r="C188" i="1"/>
  <c r="E188" i="1"/>
  <c r="Q52" i="1"/>
  <c r="C139" i="1"/>
  <c r="C131" i="1" s="1"/>
  <c r="C17" i="1"/>
  <c r="E17" i="1"/>
  <c r="Q17" i="1" s="1"/>
  <c r="Q94" i="1"/>
  <c r="E84" i="1"/>
  <c r="Q37" i="1"/>
  <c r="Q108" i="1" l="1"/>
  <c r="Q132" i="1" l="1"/>
  <c r="Q41" i="1"/>
  <c r="Q23" i="1" l="1"/>
  <c r="Q125" i="1" l="1"/>
  <c r="Q128" i="1"/>
  <c r="Q126" i="1"/>
  <c r="Q165" i="1"/>
  <c r="Q172" i="1"/>
  <c r="Q171" i="1"/>
  <c r="Q176" i="1"/>
  <c r="Q175" i="1"/>
  <c r="Q174" i="1"/>
  <c r="Q187" i="1"/>
  <c r="Q186" i="1" s="1"/>
  <c r="Q185" i="1"/>
  <c r="Q184" i="1"/>
  <c r="Q182" i="1"/>
  <c r="Q181" i="1"/>
  <c r="Q26" i="1"/>
  <c r="Q169" i="1"/>
  <c r="Q168" i="1"/>
  <c r="Q167" i="1"/>
  <c r="Q163" i="1"/>
  <c r="Q161" i="1"/>
  <c r="Q160" i="1"/>
  <c r="Q158" i="1"/>
  <c r="Q150" i="1"/>
  <c r="Q133" i="1"/>
  <c r="Q134" i="1"/>
  <c r="Q135" i="1"/>
  <c r="Q136" i="1"/>
  <c r="Q137" i="1"/>
  <c r="Q138" i="1"/>
  <c r="Q127" i="1"/>
  <c r="Q129" i="1"/>
  <c r="Q130" i="1"/>
  <c r="N15" i="1" l="1"/>
  <c r="Q183" i="1"/>
  <c r="Q180" i="1"/>
  <c r="Q173" i="1"/>
  <c r="L15" i="1"/>
  <c r="I15" i="1"/>
  <c r="Q170" i="1"/>
  <c r="Q148" i="1"/>
  <c r="Q131" i="1"/>
  <c r="Q164" i="1" l="1"/>
  <c r="Q188" i="1"/>
  <c r="Q141" i="1"/>
  <c r="Q140" i="1" l="1"/>
  <c r="Q147" i="1"/>
  <c r="L190" i="1" l="1"/>
  <c r="Q139" i="1"/>
  <c r="Q25" i="1"/>
  <c r="Q121" i="1"/>
  <c r="Q31" i="1"/>
  <c r="I190" i="1"/>
  <c r="K15" i="1"/>
  <c r="K190" i="1" s="1"/>
  <c r="H190" i="1" l="1"/>
  <c r="P15" i="1"/>
  <c r="N190" i="1"/>
  <c r="M15" i="1"/>
  <c r="M190" i="1" s="1"/>
  <c r="J15" i="1"/>
  <c r="J190" i="1" s="1"/>
  <c r="F15" i="1"/>
  <c r="F190" i="1" s="1"/>
  <c r="P190" i="1" l="1"/>
  <c r="D190" i="1"/>
  <c r="O15" i="1"/>
  <c r="O190" i="1" s="1"/>
  <c r="E15" i="1"/>
  <c r="E190" i="1" s="1"/>
  <c r="Q39" i="1"/>
  <c r="Q38" i="1"/>
  <c r="Q40" i="1"/>
  <c r="Q42" i="1"/>
  <c r="Q122" i="1" l="1"/>
  <c r="Q124" i="1" l="1"/>
  <c r="Q123" i="1"/>
  <c r="Q34" i="1"/>
  <c r="Q32" i="1"/>
  <c r="Q33" i="1"/>
  <c r="Q35" i="1"/>
  <c r="C15" i="1" l="1"/>
  <c r="C190" i="1" s="1"/>
  <c r="Q84" i="1" l="1"/>
  <c r="Q15" i="1" s="1"/>
  <c r="Q190" i="1" l="1"/>
  <c r="G15" i="1"/>
  <c r="G19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<sst xmlns="http://schemas.openxmlformats.org/spreadsheetml/2006/main" count="360" uniqueCount="360">
  <si>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</si>
  <si>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</si>
  <si>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</si>
  <si>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</si>
  <si>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</si>
  <si>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</si>
  <si>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</si>
  <si>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</si>
  <si>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</si>
  <si>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</si>
  <si>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</si>
  <si>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</si>
  <si>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</si>
  <si>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</si>
  <si>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</si>
  <si>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</si>
  <si>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</si>
  <si>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</si>
  <si>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</si>
  <si>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</si>
  <si>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</si>
  <si>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</si>
  <si>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</si>
  <si>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</si>
  <si>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</si>
  <si>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</si>
  <si>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</si>
  <si>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</si>
  <si>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</si>
  <si>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</si>
  <si>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</si>
  <si>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</si>
  <si>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</si>
  <si>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</si>
  <si>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</si>
  <si>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</si>
  <si>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</si>
  <si>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</si>
  <si>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</si>
  <si>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</si>
  <si>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</si>
  <si>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</si>
  <si>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</si>
  <si>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</si>
  <si>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</si>
  <si>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</si>
  <si>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</si>
  <si>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</si>
  <si>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</si>
  <si>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</si>
  <si>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</si>
  <si>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</si>
  <si>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</si>
  <si>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</si>
  <si>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</si>
  <si>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</si>
  <si>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</si>
  <si>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</si>
  <si>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</si>
  <si>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</si>
  <si>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</si>
  <si>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</si>
  <si>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</si>
  <si>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</si>
  <si>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</si>
  <si>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</si>
  <si>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</si>
  <si>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</si>
  <si>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</si>
  <si>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</si>
  <si>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</si>
  <si>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</si>
  <si>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</si>
  <si>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</si>
  <si>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</si>
  <si>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</si>
  <si>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</si>
  <si>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</si>
  <si>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</si>
  <si>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</si>
  <si>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</si>
  <si>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</si>
  <si>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</si>
  <si>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</si>
  <si>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</si>
  <si>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</si>
  <si>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</si>
  <si>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</si>
  <si>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</si>
  <si>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</si>
  <si>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</si>
  <si>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</si>
  <si>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</si>
  <si>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</si>
  <si>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</si>
  <si>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</si>
  <si>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</si>
  <si>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</si>
  <si>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</si>
  <si>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</si>
  <si>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</si>
  <si>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</si>
  <si>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</si>
  <si>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</si>
  <si>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</si>
  <si>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</si>
  <si>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</si>
  <si>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</si>
  <si>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</si>
  <si>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</si>
  <si>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</si>
  <si>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</si>
  <si>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</si>
  <si>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</si>
  <si>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</si>
  <si>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</si>
  <si>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</si>
  <si>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</si>
  <si>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</si>
  <si>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</si>
  <si>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</si>
  <si>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</si>
  <si>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</si>
  <si>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</si>
  <si>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</si>
  <si>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</si>
  <si>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</si>
  <si>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</si>
  <si>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</si>
  <si>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</si>
  <si>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</si>
  <si>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</si>
  <si>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</si>
  <si>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</si>
  <si>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</si>
  <si>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</si>
  <si>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</si>
  <si>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</si>
  <si>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</si>
  <si>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</si>
  <si>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</si>
  <si>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</si>
  <si>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</si>
  <si>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</si>
  <si>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</si>
  <si>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</si>
  <si>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</si>
  <si>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</si>
  <si>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</si>
  <si>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</si>
  <si>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</si>
  <si>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</si>
  <si>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</si>
  <si>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</si>
  <si>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</si>
  <si>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</si>
  <si>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</si>
  <si>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</si>
  <si>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</si>
  <si>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</si>
  <si>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</si>
  <si>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</si>
  <si>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</si>
  <si>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</si>
  <si>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</si>
  <si>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</si>
  <si>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</si>
  <si>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</si>
  <si>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</si>
  <si>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</si>
  <si>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</si>
  <si>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</si>
  <si>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</si>
  <si>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</si>
  <si>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</si>
  <si>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</si>
  <si>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</si>
  <si>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</si>
  <si>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</si>
  <si>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</si>
  <si>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</si>
  <si>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</si>
  <si>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</si>
  <si>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</si>
  <si>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</si>
  <si>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</si>
  <si>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</si>
  <si>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</si>
  <si>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</si>
  <si>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</si>
  <si>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</si>
  <si>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</si>
  <si>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</si>
  <si>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</si>
  <si>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</si>
  <si>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</si>
  <si>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</si>
  <si>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</si>
  <si>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</si>
  <si>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</si>
  <si>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</si>
  <si>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</si>
  <si>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</si>
  <si>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</si>
  <si>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</si>
  <si>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</si>
  <si>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</si>
  <si>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</si>
  <si>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</si>
  <si>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</si>
  <si>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</si>
  <si>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</si>
  <si>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</si>
  <si>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</si>
  <si>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</si>
  <si>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</si>
  <si>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</si>
  <si>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</si>
  <si>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</si>
  <si>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</si>
  <si>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</si>
  <si>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</si>
  <si>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</si>
  <si>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</si>
  <si>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</si>
  <si>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</si>
  <si>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</si>
  <si>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</si>
  <si>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</si>
  <si>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</si>
  <si>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</si>
  <si>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</si>
  <si>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</si>
  <si>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</si>
  <si>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</si>
  <si>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</si>
  <si>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</si>
  <si>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</si>
  <si>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</si>
  <si>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</si>
  <si>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</si>
  <si>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</si>
  <si>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</si>
  <si>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</si>
  <si>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</si>
  <si>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</si>
  <si>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</si>
  <si>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</si>
  <si>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</si>
  <si>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</si>
  <si>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</si>
  <si>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</si>
  <si>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</si>
  <si>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</si>
  <si>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</si>
  <si>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</si>
  <si>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</si>
  <si>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</si>
  <si>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</si>
  <si>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</si>
  <si>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</si>
  <si>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</si>
  <si>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</si>
  <si>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</si>
  <si>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</si>
  <si>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</si>
  <si>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</si>
  <si>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</si>
  <si>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</si>
  <si>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</si>
  <si>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</si>
  <si>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</si>
  <si>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</si>
  <si>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</si>
  <si>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</si>
  <si>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</si>
  <si>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</si>
  <si>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</si>
  <si>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</si>
  <si>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</si>
  <si>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</si>
  <si>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</si>
  <si>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</si>
  <si>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</si>
  <si>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</si>
  <si>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</si>
  <si>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</si>
  <si>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</si>
  <si>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</si>
  <si>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</si>
  <si>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</si>
  <si>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</si>
  <si>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</si>
  <si>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</si>
  <si>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</si>
  <si>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</si>
  <si>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</si>
  <si>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</si>
  <si>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</si>
  <si>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</si>
  <si>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</si>
  <si>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</si>
  <si>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</si>
  <si>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</si>
  <si>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</si>
  <si>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</si>
  <si>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</si>
  <si>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</si>
  <si>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</si>
  <si>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</si>
  <si>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</si>
  <si>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</si>
  <si>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</si>
  <si>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</si>
  <si>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</si>
  <si>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</si>
  <si>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</si>
  <si>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</si>
  <si>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</si>
  <si>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</si>
  <si>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</si>
  <si>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</si>
  <si>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</si>
  <si>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</si>
  <si>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</si>
  <si>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</si>
  <si>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</si>
  <si>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</si>
  <si>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</si>
  <si>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</si>
  <si>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</si>
  <si>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</si>
  <si>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</si>
  <si>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</si>
  <si>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</si>
  <si>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</si>
  <si>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</si>
  <si>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</si>
  <si>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</si>
  <si>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</si>
  <si>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</si>
  <si>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</si>
  <si>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</si>
  <si>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</si>
  <si>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</si>
  <si>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</si>
  <si>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</si>
  <si>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</si>
  <si>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</si>
  <si>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</si>
  <si>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</si>
  <si>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</si>
  <si>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</si>
  <si>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</si>
  <si>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.2.5.3.04</t>
  </si>
  <si>
    <t>Alquiler de equipo de oficina y muebles</t>
  </si>
  <si>
    <t>2.6.5.8.01</t>
  </si>
  <si>
    <t>Otros equipos</t>
  </si>
  <si>
    <t>2.6.6.2.01</t>
  </si>
  <si>
    <t>Equipos de 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</si>
</sst>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2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3" fontId="1" fillId="0" borderId="0" xfId="1" applyFont="1" applyFill="1" applyBorder="1"/>
    <xf numFmtId="4" fontId="4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4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0" fontId="6" fillId="0" borderId="0" xfId="0" applyFont="1" applyAlignment="1">
      <alignment wrapText="1"/>
    </xf>
    <xf numFmtId="43" fontId="6" fillId="0" borderId="0" xfId="1" applyFont="1" applyFill="1" applyBorder="1" applyAlignment="1">
      <alignment horizontal="right"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4" fillId="0" borderId="0" xfId="1" applyFont="1" applyFill="1" applyAlignment="1">
      <alignment vertical="top"/>
    </xf>
    <xf numFmtId="4" fontId="15" fillId="0" borderId="0" xfId="0" applyNumberFormat="1" applyFont="1" applyAlignment="1">
      <alignment horizontal="right" vertical="top"/>
    </xf>
    <xf numFmtId="4" fontId="2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848982</xdr:colOff>
      <xdr:row>0</xdr:row>
      <xdr:rowOff>9525</xdr:rowOff>
    </xdr:from>
    <xdr:to>
      <xdr:col>6</xdr:col>
      <xdr:colOff>397354</xdr:colOff>
      <xdr:row>7</xdr:row>
      <xdr:rowOff>176891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4882" y="9525"/>
          <a:ext cx="3339322" cy="150086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S221"/>
  <sheetViews>
    <sheetView showGridLines="0" tabSelected="1" topLeftCell="A34" zoomScaleNormal="100" workbookViewId="0">
      <selection activeCell="B63" sqref="B63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customWidth="1"/>
    <col min="4" max="4" width="27" style="7" customWidth="1"/>
    <col min="5" max="10" width="19.6640625" style="8" bestFit="1" customWidth="1"/>
    <col min="11" max="11" width="21.5" style="8" customWidth="1"/>
    <col min="12" max="12" width="1.83203125" style="8" hidden="1" customWidth="1"/>
    <col min="13" max="13" width="1" style="8" hidden="1" customWidth="1"/>
    <col min="14" max="14" width="1.5" style="8" hidden="1" customWidth="1"/>
    <col min="15" max="15" width="1.33203125" style="8" hidden="1" customWidth="1"/>
    <col min="16" max="16" width="1.6640625" style="8" hidden="1" customWidth="1"/>
    <col min="17" max="17" width="20.83203125" style="8" bestFit="1" customWidth="1"/>
    <col min="18" max="18" width="20.83203125" style="1" bestFit="1" customWidth="1"/>
    <col min="19" max="19" width="18.5" style="1" customWidth="1"/>
    <col min="20" max="16384" width="9.33203125" style="1"/>
  </cols>
  <sheetData>
    <row r="9" spans="1:19" ht="18.75" x14ac:dyDescent="0.2">
      <c r="A9" s="72" t="s">
        <v>88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</row>
    <row r="10" spans="1:19" x14ac:dyDescent="0.2">
      <c r="A10" s="73" t="s">
        <v>80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</row>
    <row r="11" spans="1:19" x14ac:dyDescent="0.2">
      <c r="A11" s="73" t="s">
        <v>345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</row>
    <row r="13" spans="1:19" x14ac:dyDescent="0.2">
      <c r="B13" s="5"/>
      <c r="G13" s="25"/>
    </row>
    <row r="14" spans="1:19" s="51" customFormat="1" ht="33" customHeight="1" x14ac:dyDescent="0.2">
      <c r="A14" s="74" t="s">
        <v>65</v>
      </c>
      <c r="B14" s="75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52"/>
    </row>
    <row r="15" spans="1:19" s="16" customFormat="1" ht="15" customHeight="1" x14ac:dyDescent="0.2">
      <c r="A15" s="76" t="s">
        <v>211</v>
      </c>
      <c r="B15" s="76"/>
      <c r="C15" s="15">
        <f>+C17+C36+C84+C121+C131+C139+C164+C170+C173</f>
        <v>21215522200</v>
      </c>
      <c r="D15" s="15">
        <f>+D17+D36+D84+D121+D131+D139+D164+D170</f>
        <v>21232072200</v>
      </c>
      <c r="E15" s="15">
        <f t="shared" ref="E15:P15" si="0">+E17+E36+E84+E121+E131+E139+E164+E170</f>
        <v>1625088318.04</v>
      </c>
      <c r="F15" s="15">
        <f t="shared" si="0"/>
        <v>1656740177.28</v>
      </c>
      <c r="G15" s="15">
        <f t="shared" si="0"/>
        <v>1656881870.8899999</v>
      </c>
      <c r="H15" s="15">
        <f>+H17+H36+H84+H121+H131+H139+H164+H170</f>
        <v>1672360909.1900003</v>
      </c>
      <c r="I15" s="15">
        <f t="shared" si="0"/>
        <v>1659116969.3</v>
      </c>
      <c r="J15" s="15">
        <f t="shared" si="0"/>
        <v>1662655936.1500001</v>
      </c>
      <c r="K15" s="15">
        <f t="shared" si="0"/>
        <v>1653196546.6799998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+Q17+Q36+Q84+Q121+Q131+Q139+Q164+Q170</f>
        <v>11586040727.530001</v>
      </c>
      <c r="R15" s="15"/>
      <c r="S15" s="17"/>
    </row>
    <row r="16" spans="1:19" s="23" customFormat="1" x14ac:dyDescent="0.2">
      <c r="A16" s="13">
        <v>2</v>
      </c>
      <c r="B16" s="14" t="s">
        <v>210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1"/>
      <c r="R16" s="24"/>
    </row>
    <row r="17" spans="1:18" s="23" customFormat="1" x14ac:dyDescent="0.2">
      <c r="A17" s="28">
        <v>2.1</v>
      </c>
      <c r="B17" s="29" t="s">
        <v>62</v>
      </c>
      <c r="C17" s="30">
        <f t="shared" ref="C17:G17" si="1">+C18+C25+C31</f>
        <v>190012874</v>
      </c>
      <c r="D17" s="30">
        <f t="shared" si="1"/>
        <v>189862874</v>
      </c>
      <c r="E17" s="30">
        <f t="shared" si="1"/>
        <v>10871643.17</v>
      </c>
      <c r="F17" s="30">
        <f t="shared" si="1"/>
        <v>10753870.51</v>
      </c>
      <c r="G17" s="30">
        <f t="shared" si="1"/>
        <v>10862402.969999999</v>
      </c>
      <c r="H17" s="30">
        <f>+H18+H25+H31</f>
        <v>19667433.059999999</v>
      </c>
      <c r="I17" s="30">
        <f>+I18+I25+I31</f>
        <v>10411626.390000001</v>
      </c>
      <c r="J17" s="30">
        <f>+J18+J25+J31</f>
        <v>11043236.129999999</v>
      </c>
      <c r="K17" s="30">
        <f t="shared" ref="K17:L17" si="2">+K18+K25+K31</f>
        <v>10929077.869999999</v>
      </c>
      <c r="L17" s="30">
        <f t="shared" si="2"/>
        <v>0</v>
      </c>
      <c r="M17" s="30">
        <f>+M18+M25+M31</f>
        <v>0</v>
      </c>
      <c r="N17" s="30">
        <f>+N18+N25+N31</f>
        <v>0</v>
      </c>
      <c r="O17" s="30">
        <f>+O18+O25+O31</f>
        <v>0</v>
      </c>
      <c r="P17" s="30">
        <f>+P18+P25+P31</f>
        <v>0</v>
      </c>
      <c r="Q17" s="31">
        <f t="shared" ref="Q17:Q24" si="3">SUM(E17:P17)</f>
        <v>84539290.099999994</v>
      </c>
      <c r="R17" s="32"/>
    </row>
    <row r="18" spans="1:18" s="26" customFormat="1" x14ac:dyDescent="0.2">
      <c r="A18" s="4" t="s">
        <v>60</v>
      </c>
      <c r="B18" s="33" t="s">
        <v>61</v>
      </c>
      <c r="C18" s="34">
        <f t="shared" ref="C18" si="4">SUM(C19:C24)</f>
        <v>139881636</v>
      </c>
      <c r="D18" s="34">
        <f t="shared" ref="D18" si="5">SUM(D19:D24)</f>
        <v>139731636</v>
      </c>
      <c r="E18" s="34">
        <f>SUM(E19:E24)</f>
        <v>9449696.5</v>
      </c>
      <c r="F18" s="34">
        <f t="shared" ref="F18:H18" si="6">SUM(F19:F24)</f>
        <v>9331407.379999999</v>
      </c>
      <c r="G18" s="34">
        <f t="shared" si="6"/>
        <v>9425647.379999999</v>
      </c>
      <c r="H18" s="34">
        <f t="shared" si="6"/>
        <v>9632455.4499999993</v>
      </c>
      <c r="I18" s="34">
        <f>SUM(I19:I24)</f>
        <v>8889530.4900000002</v>
      </c>
      <c r="J18" s="34">
        <f>SUM(J19:J24)</f>
        <v>9615348.9299999997</v>
      </c>
      <c r="K18" s="34">
        <f>SUM(K19:K24)</f>
        <v>9495291.1699999999</v>
      </c>
      <c r="L18" s="34">
        <f t="shared" ref="L18:P18" si="7">SUM(L19:L24)</f>
        <v>0</v>
      </c>
      <c r="M18" s="34">
        <f t="shared" si="7"/>
        <v>0</v>
      </c>
      <c r="N18" s="34">
        <f t="shared" si="7"/>
        <v>0</v>
      </c>
      <c r="O18" s="34">
        <f t="shared" si="7"/>
        <v>0</v>
      </c>
      <c r="P18" s="34">
        <f t="shared" si="7"/>
        <v>0</v>
      </c>
      <c r="Q18" s="25">
        <f t="shared" si="3"/>
        <v>65839377.299999997</v>
      </c>
      <c r="R18" s="35"/>
    </row>
    <row r="19" spans="1:18" s="26" customFormat="1" x14ac:dyDescent="0.25">
      <c r="A19" s="4" t="s">
        <v>13</v>
      </c>
      <c r="B19" s="33" t="s">
        <v>14</v>
      </c>
      <c r="C19" s="57">
        <v>96131559</v>
      </c>
      <c r="D19" s="57">
        <v>95981559</v>
      </c>
      <c r="E19" s="34">
        <v>7456714.04</v>
      </c>
      <c r="F19" s="25">
        <v>7376407.3799999999</v>
      </c>
      <c r="G19" s="25">
        <v>7370314.0499999998</v>
      </c>
      <c r="H19" s="58">
        <v>7349996.75</v>
      </c>
      <c r="I19" s="58">
        <v>6810530.4900000002</v>
      </c>
      <c r="J19" s="25">
        <v>7291663.4199999999</v>
      </c>
      <c r="K19" s="70">
        <v>7329996.75</v>
      </c>
      <c r="L19" s="25"/>
      <c r="M19" s="25"/>
      <c r="N19" s="25"/>
      <c r="O19" s="25"/>
      <c r="P19" s="25"/>
      <c r="Q19" s="25">
        <f t="shared" si="3"/>
        <v>50985622.880000003</v>
      </c>
      <c r="R19" s="36"/>
    </row>
    <row r="20" spans="1:18" s="26" customFormat="1" x14ac:dyDescent="0.25">
      <c r="A20" s="4" t="s">
        <v>218</v>
      </c>
      <c r="B20" s="33" t="s">
        <v>219</v>
      </c>
      <c r="C20" s="57">
        <v>1590000</v>
      </c>
      <c r="D20" s="57">
        <v>1590000</v>
      </c>
      <c r="E20" s="25">
        <v>0</v>
      </c>
      <c r="F20" s="25">
        <v>0</v>
      </c>
      <c r="G20" s="25">
        <v>38000</v>
      </c>
      <c r="H20" s="58">
        <v>60000</v>
      </c>
      <c r="I20" s="58">
        <v>60000</v>
      </c>
      <c r="J20" s="25">
        <v>60000</v>
      </c>
      <c r="K20" s="70">
        <v>60000</v>
      </c>
      <c r="L20" s="25"/>
      <c r="M20" s="25"/>
      <c r="N20" s="25"/>
      <c r="O20" s="25"/>
      <c r="P20" s="25"/>
      <c r="Q20" s="25">
        <f t="shared" si="3"/>
        <v>278000</v>
      </c>
      <c r="R20" s="36"/>
    </row>
    <row r="21" spans="1:18" s="26" customFormat="1" x14ac:dyDescent="0.25">
      <c r="A21" s="4" t="s">
        <v>15</v>
      </c>
      <c r="B21" s="4" t="s">
        <v>16</v>
      </c>
      <c r="C21" s="57">
        <v>29092259</v>
      </c>
      <c r="D21" s="57">
        <v>29092259</v>
      </c>
      <c r="E21" s="25">
        <v>1879000</v>
      </c>
      <c r="F21" s="25">
        <v>1955000</v>
      </c>
      <c r="G21" s="25">
        <v>2017333.33</v>
      </c>
      <c r="H21" s="58">
        <v>2084000</v>
      </c>
      <c r="I21" s="58">
        <v>2019000</v>
      </c>
      <c r="J21" s="25">
        <v>2019000</v>
      </c>
      <c r="K21" s="71">
        <v>2019000</v>
      </c>
      <c r="L21" s="25"/>
      <c r="M21" s="25"/>
      <c r="N21" s="25"/>
      <c r="O21" s="25"/>
      <c r="P21" s="25"/>
      <c r="Q21" s="25">
        <f t="shared" si="3"/>
        <v>13992333.33</v>
      </c>
    </row>
    <row r="22" spans="1:18" s="26" customFormat="1" x14ac:dyDescent="0.25">
      <c r="A22" s="4" t="s">
        <v>17</v>
      </c>
      <c r="B22" s="4" t="s">
        <v>18</v>
      </c>
      <c r="C22" s="57">
        <v>10567818</v>
      </c>
      <c r="D22" s="57">
        <v>10567818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/>
      <c r="M22" s="25"/>
      <c r="N22" s="25"/>
      <c r="O22" s="25"/>
      <c r="P22" s="25"/>
      <c r="Q22" s="25">
        <f t="shared" si="3"/>
        <v>0</v>
      </c>
    </row>
    <row r="23" spans="1:18" s="26" customFormat="1" x14ac:dyDescent="0.25">
      <c r="A23" s="4" t="s">
        <v>19</v>
      </c>
      <c r="B23" s="4" t="s">
        <v>20</v>
      </c>
      <c r="C23" s="57">
        <v>1500000</v>
      </c>
      <c r="D23" s="57">
        <v>1500000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141000</v>
      </c>
      <c r="K23" s="25">
        <v>0</v>
      </c>
      <c r="L23" s="25"/>
      <c r="M23" s="25"/>
      <c r="N23" s="25"/>
      <c r="O23" s="25"/>
      <c r="P23" s="25"/>
      <c r="Q23" s="25">
        <f t="shared" si="3"/>
        <v>141000</v>
      </c>
    </row>
    <row r="24" spans="1:18" s="26" customFormat="1" x14ac:dyDescent="0.25">
      <c r="A24" s="4" t="s">
        <v>21</v>
      </c>
      <c r="B24" s="4" t="s">
        <v>22</v>
      </c>
      <c r="C24" s="57">
        <v>1000000</v>
      </c>
      <c r="D24" s="57">
        <v>1000000</v>
      </c>
      <c r="E24" s="25">
        <v>113982.46</v>
      </c>
      <c r="F24" s="25">
        <v>0</v>
      </c>
      <c r="G24" s="25">
        <v>0</v>
      </c>
      <c r="H24" s="58">
        <v>138458.70000000001</v>
      </c>
      <c r="I24" s="25"/>
      <c r="J24" s="25">
        <v>103685.51</v>
      </c>
      <c r="K24" s="71">
        <v>86294.42</v>
      </c>
      <c r="L24" s="25"/>
      <c r="M24" s="25"/>
      <c r="N24" s="25"/>
      <c r="O24" s="25"/>
      <c r="P24" s="25"/>
      <c r="Q24" s="25">
        <f t="shared" si="3"/>
        <v>442421.09</v>
      </c>
    </row>
    <row r="25" spans="1:18" s="26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8">SUM(E26:E28)</f>
        <v>0</v>
      </c>
      <c r="F25" s="11">
        <v>0</v>
      </c>
      <c r="G25" s="11">
        <v>0</v>
      </c>
      <c r="H25" s="11">
        <f>+H26</f>
        <v>8588169.4100000001</v>
      </c>
      <c r="I25" s="11">
        <f>+I26</f>
        <v>84000</v>
      </c>
      <c r="J25" s="11">
        <f>+J26</f>
        <v>0</v>
      </c>
      <c r="K25" s="11">
        <v>0</v>
      </c>
      <c r="L25" s="11"/>
      <c r="M25" s="11"/>
      <c r="N25" s="11"/>
      <c r="O25" s="11"/>
      <c r="P25" s="11"/>
      <c r="Q25" s="25">
        <f t="shared" ref="Q25:Q30" si="9">SUM(E25:P25)</f>
        <v>8672169.4100000001</v>
      </c>
    </row>
    <row r="26" spans="1:18" s="26" customFormat="1" x14ac:dyDescent="0.25">
      <c r="A26" s="4" t="s">
        <v>25</v>
      </c>
      <c r="B26" s="4" t="s">
        <v>26</v>
      </c>
      <c r="C26" s="57">
        <v>9690818</v>
      </c>
      <c r="D26" s="57">
        <v>9690818</v>
      </c>
      <c r="E26" s="25">
        <v>0</v>
      </c>
      <c r="F26" s="25">
        <v>0</v>
      </c>
      <c r="G26" s="25">
        <v>0</v>
      </c>
      <c r="H26" s="58">
        <v>8588169.4100000001</v>
      </c>
      <c r="I26" s="58">
        <v>84000</v>
      </c>
      <c r="J26" s="40">
        <v>0</v>
      </c>
      <c r="K26" s="40">
        <v>0</v>
      </c>
      <c r="L26" s="40"/>
      <c r="M26" s="40"/>
      <c r="N26" s="25"/>
      <c r="O26" s="40"/>
      <c r="P26" s="40"/>
      <c r="Q26" s="25">
        <f t="shared" si="9"/>
        <v>8672169.4100000001</v>
      </c>
    </row>
    <row r="27" spans="1:18" s="26" customFormat="1" ht="30" x14ac:dyDescent="0.25">
      <c r="A27" s="4" t="s">
        <v>91</v>
      </c>
      <c r="B27" s="4" t="s">
        <v>92</v>
      </c>
      <c r="C27" s="57">
        <v>10567818</v>
      </c>
      <c r="D27" s="57">
        <v>10567818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/>
      <c r="M27" s="25"/>
      <c r="N27" s="25"/>
      <c r="O27" s="25"/>
      <c r="P27" s="25"/>
      <c r="Q27" s="25">
        <f t="shared" si="9"/>
        <v>0</v>
      </c>
    </row>
    <row r="28" spans="1:18" s="26" customFormat="1" x14ac:dyDescent="0.25">
      <c r="A28" s="4" t="s">
        <v>222</v>
      </c>
      <c r="B28" s="4" t="s">
        <v>223</v>
      </c>
      <c r="C28" s="57">
        <v>10567818</v>
      </c>
      <c r="D28" s="57">
        <v>10567818</v>
      </c>
      <c r="E28" s="25"/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/>
      <c r="M28" s="25"/>
      <c r="N28" s="25"/>
      <c r="O28" s="25"/>
      <c r="P28" s="25"/>
      <c r="Q28" s="25">
        <f>SUM(E28:P28)</f>
        <v>0</v>
      </c>
    </row>
    <row r="29" spans="1:18" s="26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/>
      <c r="M29" s="11"/>
      <c r="N29" s="11"/>
      <c r="O29" s="11"/>
      <c r="P29" s="40"/>
      <c r="Q29" s="25">
        <f t="shared" si="9"/>
        <v>0</v>
      </c>
    </row>
    <row r="30" spans="1:18" s="26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/>
      <c r="M30" s="11"/>
      <c r="N30" s="11"/>
      <c r="O30" s="11"/>
      <c r="P30" s="40"/>
      <c r="Q30" s="25">
        <f t="shared" si="9"/>
        <v>0</v>
      </c>
    </row>
    <row r="31" spans="1:18" s="26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:G31" si="10">SUM(E32:E35)</f>
        <v>1421946.6700000002</v>
      </c>
      <c r="F31" s="11">
        <f t="shared" si="10"/>
        <v>1422463.1300000001</v>
      </c>
      <c r="G31" s="11">
        <f t="shared" si="10"/>
        <v>1436755.5899999999</v>
      </c>
      <c r="H31" s="11">
        <f>SUM(H32:H35)</f>
        <v>1446808.2</v>
      </c>
      <c r="I31" s="59">
        <f>SUM(I32:I35)</f>
        <v>1438095.9</v>
      </c>
      <c r="J31" s="59">
        <f>SUM(J32:J35)</f>
        <v>1427887.1999999997</v>
      </c>
      <c r="K31" s="59">
        <f>SUM(K32:K35)</f>
        <v>1433786.7</v>
      </c>
      <c r="L31" s="11"/>
      <c r="M31" s="11"/>
      <c r="N31" s="11"/>
      <c r="O31" s="11"/>
      <c r="P31" s="11"/>
      <c r="Q31" s="25">
        <f>SUM(E31:P31)</f>
        <v>10027743.389999999</v>
      </c>
    </row>
    <row r="32" spans="1:18" s="26" customFormat="1" x14ac:dyDescent="0.25">
      <c r="A32" s="4" t="s">
        <v>30</v>
      </c>
      <c r="B32" s="4" t="s">
        <v>29</v>
      </c>
      <c r="C32" s="57">
        <v>8878369</v>
      </c>
      <c r="D32" s="57">
        <v>8878369</v>
      </c>
      <c r="E32" s="25">
        <v>655166.09</v>
      </c>
      <c r="F32" s="25">
        <v>655321.94999999995</v>
      </c>
      <c r="G32" s="25">
        <v>662003.56999999995</v>
      </c>
      <c r="H32" s="58">
        <v>666849.54</v>
      </c>
      <c r="I32" s="59">
        <v>662808.24</v>
      </c>
      <c r="J32" s="25">
        <v>658105.21</v>
      </c>
      <c r="K32" s="71">
        <v>660823.04000000004</v>
      </c>
      <c r="L32" s="25"/>
      <c r="M32" s="25"/>
      <c r="N32" s="25"/>
      <c r="O32" s="25"/>
      <c r="P32" s="25"/>
      <c r="Q32" s="25">
        <f t="shared" ref="Q32:Q130" si="11">SUM(E32:P32)</f>
        <v>4621077.6399999997</v>
      </c>
    </row>
    <row r="33" spans="1:18" s="26" customFormat="1" x14ac:dyDescent="0.25">
      <c r="A33" s="4" t="s">
        <v>32</v>
      </c>
      <c r="B33" s="4" t="s">
        <v>31</v>
      </c>
      <c r="C33" s="57">
        <v>8890891</v>
      </c>
      <c r="D33" s="57">
        <v>8890891</v>
      </c>
      <c r="E33" s="25">
        <v>662835.68000000005</v>
      </c>
      <c r="F33" s="25">
        <v>662529.9</v>
      </c>
      <c r="G33" s="25">
        <v>669220.93999999994</v>
      </c>
      <c r="H33" s="58">
        <v>674073.74</v>
      </c>
      <c r="I33" s="59">
        <v>670026.74</v>
      </c>
      <c r="J33" s="25">
        <v>665317.06999999995</v>
      </c>
      <c r="K33" s="71">
        <v>668038.74</v>
      </c>
      <c r="L33" s="25"/>
      <c r="M33" s="25"/>
      <c r="N33" s="25"/>
      <c r="O33" s="25"/>
      <c r="P33" s="25"/>
      <c r="Q33" s="25">
        <f t="shared" si="11"/>
        <v>4672042.8099999996</v>
      </c>
    </row>
    <row r="34" spans="1:18" s="26" customFormat="1" x14ac:dyDescent="0.25">
      <c r="A34" s="4" t="s">
        <v>34</v>
      </c>
      <c r="B34" s="4" t="s">
        <v>33</v>
      </c>
      <c r="C34" s="57">
        <v>1502686</v>
      </c>
      <c r="D34" s="57">
        <v>1502686</v>
      </c>
      <c r="E34" s="25">
        <v>101722.84</v>
      </c>
      <c r="F34" s="25">
        <v>102389.22</v>
      </c>
      <c r="G34" s="25">
        <v>103309.02</v>
      </c>
      <c r="H34" s="58">
        <v>104129.21</v>
      </c>
      <c r="I34" s="59">
        <v>103505.21</v>
      </c>
      <c r="J34" s="25">
        <v>102709.21</v>
      </c>
      <c r="K34" s="71">
        <v>103169.21</v>
      </c>
      <c r="L34" s="25"/>
      <c r="M34" s="25"/>
      <c r="N34" s="25"/>
      <c r="O34" s="25"/>
      <c r="P34" s="25"/>
      <c r="Q34" s="25">
        <f>SUM(E34:P34)</f>
        <v>720933.92</v>
      </c>
    </row>
    <row r="35" spans="1:18" s="26" customFormat="1" x14ac:dyDescent="0.25">
      <c r="A35" s="4" t="s">
        <v>36</v>
      </c>
      <c r="B35" s="4" t="s">
        <v>35</v>
      </c>
      <c r="C35" s="57">
        <v>32838</v>
      </c>
      <c r="D35" s="57">
        <v>32838</v>
      </c>
      <c r="E35" s="25">
        <v>2222.06</v>
      </c>
      <c r="F35" s="25">
        <v>2222.06</v>
      </c>
      <c r="G35" s="25">
        <v>2222.06</v>
      </c>
      <c r="H35" s="58">
        <v>1755.71</v>
      </c>
      <c r="I35" s="59">
        <v>1755.71</v>
      </c>
      <c r="J35" s="25">
        <v>1755.71</v>
      </c>
      <c r="K35" s="71">
        <v>1755.71</v>
      </c>
      <c r="L35" s="25"/>
      <c r="M35" s="25"/>
      <c r="N35" s="25"/>
      <c r="O35" s="25"/>
      <c r="P35" s="25"/>
      <c r="Q35" s="25">
        <f t="shared" si="11"/>
        <v>13689.019999999997</v>
      </c>
    </row>
    <row r="36" spans="1:18" s="23" customFormat="1" x14ac:dyDescent="0.2">
      <c r="A36" s="37">
        <v>2.2000000000000002</v>
      </c>
      <c r="B36" s="38" t="s">
        <v>37</v>
      </c>
      <c r="C36" s="39">
        <f>+C37+C58</f>
        <v>473280851</v>
      </c>
      <c r="D36" s="39">
        <f>D37+D44+D50+D52+D58+D60+D71+D81</f>
        <v>504172617.97000003</v>
      </c>
      <c r="E36" s="39">
        <f>+E37+E58</f>
        <v>39411680.109999999</v>
      </c>
      <c r="F36" s="39">
        <f>+F37+F58</f>
        <v>39401636.939999998</v>
      </c>
      <c r="G36" s="39">
        <f>+G37+G58+G71</f>
        <v>39525071.640000001</v>
      </c>
      <c r="H36" s="39">
        <f>+H37+H58+H71+H81+H44+H60</f>
        <v>41359058.610000007</v>
      </c>
      <c r="I36" s="39">
        <f>+I37+I58+I71+I81+I44+I60+I52</f>
        <v>41811463.140000008</v>
      </c>
      <c r="J36" s="39">
        <f>+J37+J58+J71+J81+J44+J60+J52</f>
        <v>44632229.940000005</v>
      </c>
      <c r="K36" s="39">
        <f>+K37+K58+K71+K81+K44+K60+K52</f>
        <v>42991695.650000006</v>
      </c>
      <c r="L36" s="39"/>
      <c r="M36" s="39"/>
      <c r="N36" s="39"/>
      <c r="O36" s="39"/>
      <c r="P36" s="39"/>
      <c r="Q36" s="31">
        <f t="shared" si="11"/>
        <v>289132836.03000003</v>
      </c>
      <c r="R36" s="24"/>
    </row>
    <row r="37" spans="1:18" s="26" customFormat="1" x14ac:dyDescent="0.2">
      <c r="A37" s="4" t="s">
        <v>38</v>
      </c>
      <c r="B37" s="4" t="s">
        <v>39</v>
      </c>
      <c r="C37" s="11">
        <f>SUM(C38:C43)</f>
        <v>7982375</v>
      </c>
      <c r="D37" s="11">
        <f>D38+D39+D40+D41+D42+D43</f>
        <v>8970403.1600000001</v>
      </c>
      <c r="E37" s="11">
        <f t="shared" ref="E37:K37" si="12">SUM(E38:E43)</f>
        <v>636807.11</v>
      </c>
      <c r="F37" s="11">
        <f t="shared" si="12"/>
        <v>626763.93999999994</v>
      </c>
      <c r="G37" s="11">
        <f t="shared" si="12"/>
        <v>624898.6399999999</v>
      </c>
      <c r="H37" s="11">
        <f t="shared" si="12"/>
        <v>793797.1399999999</v>
      </c>
      <c r="I37" s="11">
        <f t="shared" si="12"/>
        <v>717505.95</v>
      </c>
      <c r="J37" s="11">
        <f t="shared" si="12"/>
        <v>594325.74</v>
      </c>
      <c r="K37" s="11">
        <f t="shared" si="12"/>
        <v>781245.27</v>
      </c>
      <c r="L37" s="11"/>
      <c r="M37" s="11"/>
      <c r="N37" s="11"/>
      <c r="O37" s="11"/>
      <c r="P37" s="11"/>
      <c r="Q37" s="25">
        <f>SUM(E37:P37)</f>
        <v>4775343.7899999991</v>
      </c>
      <c r="R37" s="36"/>
    </row>
    <row r="38" spans="1:18" s="26" customFormat="1" ht="15" customHeight="1" x14ac:dyDescent="0.25">
      <c r="A38" s="4" t="s">
        <v>67</v>
      </c>
      <c r="B38" s="4" t="s">
        <v>66</v>
      </c>
      <c r="C38" s="61">
        <v>2315</v>
      </c>
      <c r="D38" s="61">
        <v>2315</v>
      </c>
      <c r="E38" s="25">
        <v>29.23</v>
      </c>
      <c r="F38" s="25">
        <v>11.64</v>
      </c>
      <c r="G38" s="25">
        <v>0</v>
      </c>
      <c r="H38" s="25">
        <v>0</v>
      </c>
      <c r="I38" s="62">
        <v>30</v>
      </c>
      <c r="J38" s="25">
        <v>0</v>
      </c>
      <c r="K38" s="25">
        <v>0</v>
      </c>
      <c r="L38" s="25"/>
      <c r="M38" s="25"/>
      <c r="N38" s="25"/>
      <c r="O38" s="25"/>
      <c r="P38" s="40"/>
      <c r="Q38" s="25">
        <f t="shared" ref="Q38:Q39" si="13">SUM(E38:P38)</f>
        <v>70.87</v>
      </c>
    </row>
    <row r="39" spans="1:18" s="26" customFormat="1" x14ac:dyDescent="0.25">
      <c r="A39" s="4" t="s">
        <v>41</v>
      </c>
      <c r="B39" s="4" t="s">
        <v>40</v>
      </c>
      <c r="C39" s="61">
        <v>1650000</v>
      </c>
      <c r="D39" s="61">
        <v>1650000</v>
      </c>
      <c r="E39" s="25">
        <v>295382.67</v>
      </c>
      <c r="F39" s="25">
        <v>124064.84</v>
      </c>
      <c r="G39" s="25">
        <v>122582.59</v>
      </c>
      <c r="H39" s="58">
        <v>121984.03</v>
      </c>
      <c r="I39" s="58">
        <v>124023.02</v>
      </c>
      <c r="J39" s="25">
        <v>120782.84</v>
      </c>
      <c r="K39" s="25">
        <v>135510.01999999999</v>
      </c>
      <c r="L39" s="25"/>
      <c r="M39" s="25"/>
      <c r="N39" s="25"/>
      <c r="O39" s="25"/>
      <c r="P39" s="25"/>
      <c r="Q39" s="25">
        <f t="shared" si="13"/>
        <v>1044330.01</v>
      </c>
      <c r="R39" s="35"/>
    </row>
    <row r="40" spans="1:18" s="26" customFormat="1" x14ac:dyDescent="0.25">
      <c r="A40" s="4" t="s">
        <v>43</v>
      </c>
      <c r="B40" s="4" t="s">
        <v>42</v>
      </c>
      <c r="C40" s="61">
        <v>4402200</v>
      </c>
      <c r="D40" s="61">
        <v>4402200</v>
      </c>
      <c r="E40" s="25">
        <v>207645.42</v>
      </c>
      <c r="F40" s="25">
        <v>378991.35999999999</v>
      </c>
      <c r="G40" s="25">
        <v>376769.62</v>
      </c>
      <c r="H40" s="58">
        <v>331996.34000000003</v>
      </c>
      <c r="I40" s="58">
        <v>421037.68</v>
      </c>
      <c r="J40" s="25">
        <v>329880.64</v>
      </c>
      <c r="K40" s="25">
        <v>410141.92</v>
      </c>
      <c r="L40" s="25"/>
      <c r="M40" s="25"/>
      <c r="N40" s="25"/>
      <c r="O40" s="25"/>
      <c r="P40" s="25"/>
      <c r="Q40" s="25">
        <f t="shared" ref="Q40:Q42" si="14">SUM(E40:P40)</f>
        <v>2456462.98</v>
      </c>
      <c r="R40" s="35"/>
    </row>
    <row r="41" spans="1:18" s="26" customFormat="1" x14ac:dyDescent="0.25">
      <c r="A41" s="4" t="s">
        <v>44</v>
      </c>
      <c r="B41" s="4" t="s">
        <v>45</v>
      </c>
      <c r="C41" s="61">
        <v>1874400</v>
      </c>
      <c r="D41" s="61">
        <v>1874400</v>
      </c>
      <c r="E41" s="25">
        <v>131482.79</v>
      </c>
      <c r="F41" s="25">
        <v>121305.1</v>
      </c>
      <c r="G41" s="25">
        <v>123161.43</v>
      </c>
      <c r="H41" s="58">
        <v>131605.57</v>
      </c>
      <c r="I41" s="58">
        <v>87843.57</v>
      </c>
      <c r="J41" s="25">
        <v>59094.58</v>
      </c>
      <c r="K41" s="25">
        <v>151010.65</v>
      </c>
      <c r="L41" s="25"/>
      <c r="M41" s="25"/>
      <c r="N41" s="25"/>
      <c r="O41" s="25"/>
      <c r="P41" s="25"/>
      <c r="Q41" s="11">
        <f t="shared" si="14"/>
        <v>805503.69</v>
      </c>
    </row>
    <row r="42" spans="1:18" s="26" customFormat="1" x14ac:dyDescent="0.25">
      <c r="A42" s="4" t="s">
        <v>47</v>
      </c>
      <c r="B42" s="4" t="s">
        <v>46</v>
      </c>
      <c r="C42" s="61">
        <v>19800</v>
      </c>
      <c r="D42" s="61">
        <v>19800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/>
      <c r="M42" s="25"/>
      <c r="N42" s="25"/>
      <c r="O42" s="25"/>
      <c r="P42" s="25"/>
      <c r="Q42" s="11">
        <f t="shared" si="14"/>
        <v>0</v>
      </c>
      <c r="R42" s="35"/>
    </row>
    <row r="43" spans="1:18" s="26" customFormat="1" x14ac:dyDescent="0.25">
      <c r="A43" s="4" t="s">
        <v>49</v>
      </c>
      <c r="B43" s="12" t="s">
        <v>48</v>
      </c>
      <c r="C43" s="61">
        <v>33660</v>
      </c>
      <c r="D43" s="61">
        <v>1021688.16</v>
      </c>
      <c r="E43" s="25">
        <v>2267</v>
      </c>
      <c r="F43" s="25">
        <v>2391</v>
      </c>
      <c r="G43" s="25">
        <v>2385</v>
      </c>
      <c r="H43" s="58">
        <v>208211.20000000001</v>
      </c>
      <c r="I43" s="58">
        <v>84571.68</v>
      </c>
      <c r="J43" s="25">
        <v>84567.679999999993</v>
      </c>
      <c r="K43" s="25">
        <v>84582.68</v>
      </c>
      <c r="L43" s="25"/>
      <c r="M43" s="25"/>
      <c r="N43" s="25"/>
      <c r="O43" s="25"/>
      <c r="P43" s="25"/>
      <c r="Q43" s="25">
        <f>SUM(E43:P43)</f>
        <v>468976.24</v>
      </c>
    </row>
    <row r="44" spans="1:18" s="26" customFormat="1" x14ac:dyDescent="0.2">
      <c r="A44" s="4" t="s">
        <v>123</v>
      </c>
      <c r="B44" s="4" t="s">
        <v>131</v>
      </c>
      <c r="C44" s="11">
        <v>0</v>
      </c>
      <c r="D44" s="11">
        <f>SUM(D45:D49)</f>
        <v>2028897.4000000001</v>
      </c>
      <c r="E44" s="11">
        <v>0</v>
      </c>
      <c r="F44" s="11">
        <v>0</v>
      </c>
      <c r="G44" s="11">
        <v>0</v>
      </c>
      <c r="H44" s="11">
        <f>+H45+H48</f>
        <v>124448.70000000001</v>
      </c>
      <c r="I44" s="11">
        <v>0</v>
      </c>
      <c r="J44" s="11">
        <v>0</v>
      </c>
      <c r="K44" s="11">
        <v>697342.24</v>
      </c>
      <c r="L44" s="11"/>
      <c r="M44" s="11"/>
      <c r="N44" s="11"/>
      <c r="O44" s="11"/>
      <c r="P44" s="11"/>
      <c r="Q44" s="25">
        <f>SUM(E44:P44)</f>
        <v>821790.94</v>
      </c>
      <c r="R44" s="35"/>
    </row>
    <row r="45" spans="1:18" s="26" customFormat="1" x14ac:dyDescent="0.2">
      <c r="A45" s="4" t="s">
        <v>254</v>
      </c>
      <c r="B45" s="4" t="s">
        <v>255</v>
      </c>
      <c r="C45" s="11">
        <v>0</v>
      </c>
      <c r="D45" s="58">
        <v>292796.59999999998</v>
      </c>
      <c r="E45" s="11">
        <v>0</v>
      </c>
      <c r="F45" s="11">
        <v>0</v>
      </c>
      <c r="G45" s="11">
        <v>0</v>
      </c>
      <c r="H45" s="58">
        <v>2796.6</v>
      </c>
      <c r="I45" s="11">
        <v>0</v>
      </c>
      <c r="J45" s="11">
        <v>0</v>
      </c>
      <c r="K45" s="11">
        <v>0</v>
      </c>
      <c r="L45" s="11"/>
      <c r="M45" s="11"/>
      <c r="N45" s="11"/>
      <c r="O45" s="11"/>
      <c r="P45" s="11"/>
      <c r="Q45" s="25">
        <f t="shared" ref="Q45:Q57" si="15">SUM(E45:P45)</f>
        <v>2796.6</v>
      </c>
    </row>
    <row r="46" spans="1:18" s="26" customFormat="1" x14ac:dyDescent="0.2">
      <c r="A46" s="4" t="s">
        <v>351</v>
      </c>
      <c r="B46" s="4" t="s">
        <v>350</v>
      </c>
      <c r="C46" s="11">
        <v>0</v>
      </c>
      <c r="D46" s="58">
        <v>800000</v>
      </c>
      <c r="E46" s="11"/>
      <c r="F46" s="11"/>
      <c r="G46" s="11"/>
      <c r="H46" s="11">
        <v>0</v>
      </c>
      <c r="I46" s="11">
        <v>0</v>
      </c>
      <c r="J46" s="11">
        <v>0</v>
      </c>
      <c r="K46" s="11">
        <v>0</v>
      </c>
      <c r="L46" s="11"/>
      <c r="M46" s="11"/>
      <c r="N46" s="11"/>
      <c r="O46" s="11"/>
      <c r="P46" s="11"/>
      <c r="Q46" s="25"/>
    </row>
    <row r="47" spans="1:18" s="26" customFormat="1" x14ac:dyDescent="0.2">
      <c r="A47" s="4" t="s">
        <v>256</v>
      </c>
      <c r="B47" s="4" t="s">
        <v>257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/>
      <c r="M47" s="11"/>
      <c r="N47" s="11"/>
      <c r="O47" s="11"/>
      <c r="P47" s="11"/>
      <c r="Q47" s="25">
        <f t="shared" si="15"/>
        <v>0</v>
      </c>
    </row>
    <row r="48" spans="1:18" s="26" customFormat="1" x14ac:dyDescent="0.2">
      <c r="A48" s="4" t="s">
        <v>258</v>
      </c>
      <c r="B48" s="4" t="s">
        <v>259</v>
      </c>
      <c r="C48" s="11">
        <v>0</v>
      </c>
      <c r="D48" s="58">
        <v>936100.8</v>
      </c>
      <c r="E48" s="11"/>
      <c r="F48" s="11">
        <v>0</v>
      </c>
      <c r="G48" s="11">
        <v>0</v>
      </c>
      <c r="H48" s="58">
        <v>121652.1</v>
      </c>
      <c r="I48" s="11">
        <v>0</v>
      </c>
      <c r="J48" s="11">
        <v>0</v>
      </c>
      <c r="K48" s="11">
        <v>0</v>
      </c>
      <c r="L48" s="11"/>
      <c r="M48" s="11"/>
      <c r="N48" s="11"/>
      <c r="O48" s="11"/>
      <c r="P48" s="11"/>
      <c r="Q48" s="25">
        <f t="shared" si="15"/>
        <v>121652.1</v>
      </c>
    </row>
    <row r="49" spans="1:18" s="26" customFormat="1" x14ac:dyDescent="0.2">
      <c r="A49" s="4" t="s">
        <v>124</v>
      </c>
      <c r="B49" s="4" t="s">
        <v>132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/>
      <c r="M49" s="11"/>
      <c r="N49" s="11"/>
      <c r="O49" s="11"/>
      <c r="P49" s="11"/>
      <c r="Q49" s="25">
        <f t="shared" si="15"/>
        <v>0</v>
      </c>
      <c r="R49" s="36"/>
    </row>
    <row r="50" spans="1:18" s="26" customFormat="1" x14ac:dyDescent="0.2">
      <c r="A50" s="4" t="s">
        <v>125</v>
      </c>
      <c r="B50" s="4" t="s">
        <v>133</v>
      </c>
      <c r="C50" s="11">
        <v>0</v>
      </c>
      <c r="D50" s="11">
        <f>D51</f>
        <v>50000</v>
      </c>
      <c r="E50" s="11">
        <v>0</v>
      </c>
      <c r="F50" s="11"/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/>
      <c r="M50" s="11"/>
      <c r="N50" s="11"/>
      <c r="O50" s="11"/>
      <c r="P50" s="11"/>
      <c r="Q50" s="25">
        <f t="shared" si="15"/>
        <v>0</v>
      </c>
    </row>
    <row r="51" spans="1:18" s="26" customFormat="1" x14ac:dyDescent="0.2">
      <c r="A51" s="1" t="s">
        <v>352</v>
      </c>
      <c r="B51" s="4" t="s">
        <v>353</v>
      </c>
      <c r="C51" s="11">
        <v>0</v>
      </c>
      <c r="D51" s="58">
        <v>50000</v>
      </c>
      <c r="E51" s="11"/>
      <c r="F51" s="11"/>
      <c r="G51" s="11"/>
      <c r="H51" s="11"/>
      <c r="I51" s="11">
        <v>0</v>
      </c>
      <c r="J51" s="11">
        <v>0</v>
      </c>
      <c r="K51" s="11">
        <v>0</v>
      </c>
      <c r="L51" s="11"/>
      <c r="M51" s="11"/>
      <c r="N51" s="11"/>
      <c r="O51" s="11"/>
      <c r="P51" s="11"/>
      <c r="Q51" s="25"/>
    </row>
    <row r="52" spans="1:18" s="26" customFormat="1" x14ac:dyDescent="0.2">
      <c r="A52" s="4" t="s">
        <v>126</v>
      </c>
      <c r="B52" s="4" t="s">
        <v>134</v>
      </c>
      <c r="C52" s="11">
        <v>0</v>
      </c>
      <c r="D52" s="11">
        <f>D53+D54+D55+D56</f>
        <v>6774000</v>
      </c>
      <c r="E52" s="11">
        <f>+E53+E55</f>
        <v>0</v>
      </c>
      <c r="F52" s="11">
        <v>0</v>
      </c>
      <c r="G52" s="11">
        <v>0</v>
      </c>
      <c r="H52" s="11">
        <v>0</v>
      </c>
      <c r="I52" s="11">
        <f>I56</f>
        <v>1127196.3500000001</v>
      </c>
      <c r="J52" s="11">
        <f>J56</f>
        <v>0</v>
      </c>
      <c r="K52" s="11">
        <f>K54</f>
        <v>994999.92</v>
      </c>
      <c r="L52" s="11"/>
      <c r="M52" s="11"/>
      <c r="N52" s="11"/>
      <c r="O52" s="11"/>
      <c r="P52" s="11"/>
      <c r="Q52" s="11">
        <f>+Q53+Q55</f>
        <v>0</v>
      </c>
    </row>
    <row r="53" spans="1:18" s="26" customFormat="1" x14ac:dyDescent="0.2">
      <c r="A53" s="4" t="s">
        <v>260</v>
      </c>
      <c r="B53" s="4" t="s">
        <v>261</v>
      </c>
      <c r="C53" s="11"/>
      <c r="D53" s="58">
        <v>2374000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/>
      <c r="M53" s="11"/>
      <c r="N53" s="11"/>
      <c r="O53" s="11"/>
      <c r="P53" s="11"/>
      <c r="Q53" s="25">
        <f t="shared" si="15"/>
        <v>0</v>
      </c>
    </row>
    <row r="54" spans="1:18" s="26" customFormat="1" x14ac:dyDescent="0.2">
      <c r="A54" s="4" t="s">
        <v>354</v>
      </c>
      <c r="B54" s="4" t="s">
        <v>355</v>
      </c>
      <c r="C54" s="11"/>
      <c r="D54" s="58">
        <v>2000000</v>
      </c>
      <c r="E54" s="11"/>
      <c r="F54" s="11"/>
      <c r="G54" s="11"/>
      <c r="H54" s="11"/>
      <c r="I54" s="11">
        <v>0</v>
      </c>
      <c r="J54" s="11">
        <v>0</v>
      </c>
      <c r="K54" s="11">
        <v>994999.92</v>
      </c>
      <c r="L54" s="11"/>
      <c r="M54" s="11"/>
      <c r="N54" s="11"/>
      <c r="O54" s="11"/>
      <c r="P54" s="11"/>
      <c r="Q54" s="25"/>
    </row>
    <row r="55" spans="1:18" s="26" customFormat="1" ht="33" customHeight="1" x14ac:dyDescent="0.2">
      <c r="A55" s="4" t="s">
        <v>262</v>
      </c>
      <c r="B55" s="4" t="s">
        <v>263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/>
      <c r="M55" s="11"/>
      <c r="N55" s="11"/>
      <c r="O55" s="11"/>
      <c r="P55" s="11"/>
      <c r="Q55" s="25">
        <f t="shared" si="15"/>
        <v>0</v>
      </c>
    </row>
    <row r="56" spans="1:18" s="26" customFormat="1" x14ac:dyDescent="0.2">
      <c r="A56" s="4" t="s">
        <v>346</v>
      </c>
      <c r="B56" s="4" t="s">
        <v>348</v>
      </c>
      <c r="C56" s="11">
        <v>0</v>
      </c>
      <c r="D56" s="11">
        <f>D57</f>
        <v>2400000</v>
      </c>
      <c r="E56" s="11">
        <v>0</v>
      </c>
      <c r="F56" s="11">
        <v>0</v>
      </c>
      <c r="G56" s="11">
        <v>0</v>
      </c>
      <c r="H56" s="11">
        <v>0</v>
      </c>
      <c r="I56" s="11">
        <f>I57</f>
        <v>1127196.3500000001</v>
      </c>
      <c r="J56" s="11">
        <f>J57</f>
        <v>0</v>
      </c>
      <c r="K56" s="11">
        <v>0</v>
      </c>
      <c r="L56" s="11"/>
      <c r="M56" s="11"/>
      <c r="N56" s="11"/>
      <c r="O56" s="11"/>
      <c r="P56" s="11"/>
      <c r="Q56" s="25">
        <f>SUM(E56:P56)</f>
        <v>1127196.3500000001</v>
      </c>
    </row>
    <row r="57" spans="1:18" s="26" customFormat="1" x14ac:dyDescent="0.2">
      <c r="A57" s="4" t="s">
        <v>347</v>
      </c>
      <c r="B57" s="4" t="s">
        <v>349</v>
      </c>
      <c r="C57" s="11">
        <v>0</v>
      </c>
      <c r="D57" s="58">
        <v>2400000</v>
      </c>
      <c r="E57" s="11">
        <v>0</v>
      </c>
      <c r="F57" s="11">
        <v>0</v>
      </c>
      <c r="G57" s="11">
        <v>0</v>
      </c>
      <c r="H57" s="11">
        <v>0</v>
      </c>
      <c r="I57" s="58">
        <v>1127196.3500000001</v>
      </c>
      <c r="J57" s="11">
        <v>0</v>
      </c>
      <c r="K57" s="11"/>
      <c r="L57" s="11"/>
      <c r="M57" s="11"/>
      <c r="N57" s="11"/>
      <c r="O57" s="11"/>
      <c r="P57" s="11"/>
      <c r="Q57" s="25">
        <f t="shared" si="15"/>
        <v>1127196.3500000001</v>
      </c>
    </row>
    <row r="58" spans="1:18" s="26" customFormat="1" x14ac:dyDescent="0.2">
      <c r="A58" s="4" t="s">
        <v>127</v>
      </c>
      <c r="B58" s="4" t="s">
        <v>135</v>
      </c>
      <c r="C58" s="11">
        <f t="shared" ref="C58:H58" si="16">+C59</f>
        <v>465298476</v>
      </c>
      <c r="D58" s="11">
        <f>+D59</f>
        <v>465298476</v>
      </c>
      <c r="E58" s="11">
        <f t="shared" si="16"/>
        <v>38774873</v>
      </c>
      <c r="F58" s="11">
        <f t="shared" si="16"/>
        <v>38774873</v>
      </c>
      <c r="G58" s="11">
        <f t="shared" si="16"/>
        <v>38774873</v>
      </c>
      <c r="H58" s="11">
        <f t="shared" si="16"/>
        <v>38774873</v>
      </c>
      <c r="I58" s="11">
        <f>+I59</f>
        <v>38774873</v>
      </c>
      <c r="J58" s="11">
        <f>+J59</f>
        <v>38774873</v>
      </c>
      <c r="K58" s="11">
        <f>+K59</f>
        <v>38774873</v>
      </c>
      <c r="L58" s="11"/>
      <c r="M58" s="11"/>
      <c r="N58" s="11"/>
      <c r="O58" s="11"/>
      <c r="P58" s="11"/>
      <c r="Q58" s="11">
        <f>SUM(E58:P58)</f>
        <v>271424111</v>
      </c>
    </row>
    <row r="59" spans="1:18" s="26" customFormat="1" x14ac:dyDescent="0.2">
      <c r="A59" s="4" t="s">
        <v>220</v>
      </c>
      <c r="B59" s="4" t="s">
        <v>221</v>
      </c>
      <c r="C59" s="11">
        <v>465298476</v>
      </c>
      <c r="D59" s="11">
        <v>465298476</v>
      </c>
      <c r="E59" s="11">
        <v>38774873</v>
      </c>
      <c r="F59" s="11">
        <v>38774873</v>
      </c>
      <c r="G59" s="11">
        <v>38774873</v>
      </c>
      <c r="H59" s="58">
        <v>38774873</v>
      </c>
      <c r="I59" s="58">
        <v>38774873</v>
      </c>
      <c r="J59" s="11">
        <v>38774873</v>
      </c>
      <c r="K59" s="11">
        <v>38774873</v>
      </c>
      <c r="L59" s="11"/>
      <c r="M59" s="11"/>
      <c r="N59" s="11"/>
      <c r="O59" s="11"/>
      <c r="P59" s="11"/>
      <c r="Q59" s="11">
        <f>SUM(E59:P59)</f>
        <v>271424111</v>
      </c>
      <c r="R59" s="50"/>
    </row>
    <row r="60" spans="1:18" s="26" customFormat="1" ht="30" x14ac:dyDescent="0.2">
      <c r="A60" s="4" t="s">
        <v>128</v>
      </c>
      <c r="B60" s="4" t="s">
        <v>136</v>
      </c>
      <c r="C60" s="11">
        <v>0</v>
      </c>
      <c r="D60" s="11">
        <f>+D62+D63+D67+D69+D648+D61+D64+D68</f>
        <v>7088559.3099999996</v>
      </c>
      <c r="E60" s="11">
        <v>0</v>
      </c>
      <c r="F60" s="11">
        <v>0</v>
      </c>
      <c r="G60" s="11">
        <v>0</v>
      </c>
      <c r="H60" s="11">
        <f>SUM(H61:H70)</f>
        <v>215252.52000000002</v>
      </c>
      <c r="I60" s="11">
        <f t="shared" ref="I60" si="17">SUM(I61:I70)</f>
        <v>93087.84</v>
      </c>
      <c r="J60" s="11">
        <f>SUM(J61:J70)</f>
        <v>1686120.03</v>
      </c>
      <c r="K60" s="11">
        <f>SUM(K61:K70)</f>
        <v>1406941.14</v>
      </c>
      <c r="L60" s="11"/>
      <c r="M60" s="11"/>
      <c r="N60" s="11"/>
      <c r="O60" s="11"/>
      <c r="P60" s="11"/>
      <c r="Q60" s="11">
        <f>SUM(E60:P60)</f>
        <v>3401401.5300000003</v>
      </c>
    </row>
    <row r="61" spans="1:18" s="26" customFormat="1" ht="35.25" customHeight="1" x14ac:dyDescent="0.2">
      <c r="A61" s="4" t="s">
        <v>234</v>
      </c>
      <c r="B61" s="4" t="s">
        <v>237</v>
      </c>
      <c r="C61" s="11">
        <v>0</v>
      </c>
      <c r="D61" s="58">
        <v>80000</v>
      </c>
      <c r="E61" s="11">
        <v>0</v>
      </c>
      <c r="F61" s="11">
        <v>0</v>
      </c>
      <c r="G61" s="11">
        <v>0</v>
      </c>
      <c r="H61" s="58">
        <v>0</v>
      </c>
      <c r="I61" s="11">
        <v>0</v>
      </c>
      <c r="J61" s="11">
        <v>1399244</v>
      </c>
      <c r="K61" s="11"/>
      <c r="L61" s="11"/>
      <c r="M61" s="11"/>
      <c r="N61" s="11"/>
      <c r="O61" s="11"/>
      <c r="P61" s="11"/>
      <c r="Q61" s="11">
        <f>SUM(E61:P61)</f>
        <v>1399244</v>
      </c>
      <c r="R61" s="35"/>
    </row>
    <row r="62" spans="1:18" s="26" customFormat="1" ht="30" x14ac:dyDescent="0.2">
      <c r="A62" s="4" t="s">
        <v>235</v>
      </c>
      <c r="B62" s="4" t="s">
        <v>238</v>
      </c>
      <c r="C62" s="11">
        <v>0</v>
      </c>
      <c r="D62" s="58">
        <v>1786999.93</v>
      </c>
      <c r="E62" s="11">
        <v>0</v>
      </c>
      <c r="F62" s="11">
        <v>0</v>
      </c>
      <c r="G62" s="11">
        <v>0</v>
      </c>
      <c r="H62" s="11">
        <v>146749.98000000001</v>
      </c>
      <c r="I62" s="11">
        <v>0</v>
      </c>
      <c r="J62" s="11">
        <v>0</v>
      </c>
      <c r="K62" s="11"/>
      <c r="L62" s="11"/>
      <c r="M62" s="11"/>
      <c r="N62" s="11"/>
      <c r="O62" s="11"/>
      <c r="P62" s="11"/>
      <c r="Q62" s="11">
        <f>SUM(E62:P62)</f>
        <v>146749.98000000001</v>
      </c>
    </row>
    <row r="63" spans="1:18" s="26" customFormat="1" ht="30" x14ac:dyDescent="0.2">
      <c r="A63" s="4" t="s">
        <v>236</v>
      </c>
      <c r="B63" s="4" t="s">
        <v>239</v>
      </c>
      <c r="C63" s="11">
        <v>0</v>
      </c>
      <c r="D63" s="58">
        <v>1607394.84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1402339.14</v>
      </c>
      <c r="L63" s="11"/>
      <c r="M63" s="11"/>
      <c r="N63" s="11"/>
      <c r="O63" s="11"/>
      <c r="P63" s="11"/>
      <c r="Q63" s="11">
        <f t="shared" ref="Q63:Q82" si="18">SUM(E63:P63)</f>
        <v>1402339.14</v>
      </c>
    </row>
    <row r="64" spans="1:18" s="26" customFormat="1" ht="30" x14ac:dyDescent="0.2">
      <c r="A64" s="4" t="s">
        <v>240</v>
      </c>
      <c r="B64" s="4" t="s">
        <v>247</v>
      </c>
      <c r="C64" s="11">
        <v>0</v>
      </c>
      <c r="D64" s="58">
        <v>1399244</v>
      </c>
      <c r="E64" s="11">
        <v>0</v>
      </c>
      <c r="F64" s="11">
        <v>0</v>
      </c>
      <c r="G64" s="11">
        <v>0</v>
      </c>
      <c r="H64" s="64">
        <v>0</v>
      </c>
      <c r="I64" s="69">
        <v>0</v>
      </c>
      <c r="J64" s="11">
        <v>0</v>
      </c>
      <c r="L64" s="11"/>
      <c r="M64" s="11"/>
      <c r="N64" s="11"/>
      <c r="O64" s="11"/>
      <c r="P64" s="11"/>
      <c r="Q64" s="11">
        <f>SUM(E64:P64)</f>
        <v>0</v>
      </c>
    </row>
    <row r="65" spans="1:17" s="26" customFormat="1" ht="30" x14ac:dyDescent="0.2">
      <c r="A65" s="4" t="s">
        <v>241</v>
      </c>
      <c r="B65" s="4" t="s">
        <v>248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/>
      <c r="L65" s="11"/>
      <c r="M65" s="11"/>
      <c r="N65" s="11"/>
      <c r="O65" s="11"/>
      <c r="P65" s="11"/>
      <c r="Q65" s="11">
        <f t="shared" si="18"/>
        <v>0</v>
      </c>
    </row>
    <row r="66" spans="1:17" s="26" customFormat="1" ht="30" x14ac:dyDescent="0.2">
      <c r="A66" s="4" t="s">
        <v>242</v>
      </c>
      <c r="B66" s="4" t="s">
        <v>249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/>
      <c r="L66" s="11"/>
      <c r="M66" s="11"/>
      <c r="N66" s="11"/>
      <c r="O66" s="11"/>
      <c r="P66" s="11"/>
      <c r="Q66" s="11">
        <f t="shared" si="18"/>
        <v>0</v>
      </c>
    </row>
    <row r="67" spans="1:17" s="68" customFormat="1" ht="30" x14ac:dyDescent="0.25">
      <c r="A67" s="65" t="s">
        <v>243</v>
      </c>
      <c r="B67" s="65" t="s">
        <v>250</v>
      </c>
      <c r="C67" s="66">
        <v>0</v>
      </c>
      <c r="D67" s="67">
        <v>759826</v>
      </c>
      <c r="E67" s="66">
        <v>0</v>
      </c>
      <c r="F67" s="66">
        <v>0</v>
      </c>
      <c r="G67" s="66">
        <v>0</v>
      </c>
      <c r="H67" s="67">
        <v>18408</v>
      </c>
      <c r="I67" s="67">
        <v>93087.84</v>
      </c>
      <c r="J67" s="66">
        <v>286876.03000000003</v>
      </c>
      <c r="K67" s="66">
        <v>4602</v>
      </c>
      <c r="L67" s="66"/>
      <c r="M67" s="66"/>
      <c r="N67" s="66"/>
      <c r="O67" s="66"/>
      <c r="P67" s="66"/>
      <c r="Q67" s="66">
        <f t="shared" si="18"/>
        <v>402973.87</v>
      </c>
    </row>
    <row r="68" spans="1:17" s="26" customFormat="1" ht="30" x14ac:dyDescent="0.2">
      <c r="A68" s="4" t="s">
        <v>244</v>
      </c>
      <c r="B68" s="4" t="s">
        <v>251</v>
      </c>
      <c r="C68" s="11">
        <v>0</v>
      </c>
      <c r="D68" s="58">
        <v>1230000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/>
      <c r="L68" s="11"/>
      <c r="M68" s="11"/>
      <c r="N68" s="11"/>
      <c r="O68" s="11"/>
      <c r="P68" s="11"/>
      <c r="Q68" s="11">
        <f t="shared" si="18"/>
        <v>0</v>
      </c>
    </row>
    <row r="69" spans="1:17" s="68" customFormat="1" ht="30" x14ac:dyDescent="0.25">
      <c r="A69" s="65" t="s">
        <v>245</v>
      </c>
      <c r="B69" s="65" t="s">
        <v>252</v>
      </c>
      <c r="C69" s="66">
        <v>0</v>
      </c>
      <c r="D69" s="67">
        <v>225094.54</v>
      </c>
      <c r="E69" s="66">
        <v>0</v>
      </c>
      <c r="F69" s="66">
        <v>0</v>
      </c>
      <c r="G69" s="66">
        <v>0</v>
      </c>
      <c r="H69" s="67">
        <v>50094.54</v>
      </c>
      <c r="I69" s="66">
        <v>0</v>
      </c>
      <c r="J69" s="66">
        <v>0</v>
      </c>
      <c r="K69" s="66"/>
      <c r="L69" s="66"/>
      <c r="M69" s="66"/>
      <c r="N69" s="66"/>
      <c r="O69" s="66"/>
      <c r="P69" s="66"/>
      <c r="Q69" s="66">
        <f>SUM(E69:P69)</f>
        <v>50094.54</v>
      </c>
    </row>
    <row r="70" spans="1:17" s="26" customFormat="1" ht="30" x14ac:dyDescent="0.2">
      <c r="A70" s="4" t="s">
        <v>246</v>
      </c>
      <c r="B70" s="4" t="s">
        <v>253</v>
      </c>
      <c r="C70" s="11">
        <v>0</v>
      </c>
      <c r="D70" s="11"/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/>
      <c r="L70" s="11"/>
      <c r="M70" s="11"/>
      <c r="N70" s="11"/>
      <c r="O70" s="11"/>
      <c r="P70" s="11"/>
      <c r="Q70" s="11">
        <f t="shared" si="18"/>
        <v>0</v>
      </c>
    </row>
    <row r="71" spans="1:17" s="26" customFormat="1" ht="30" x14ac:dyDescent="0.2">
      <c r="A71" s="4" t="s">
        <v>129</v>
      </c>
      <c r="B71" s="4" t="s">
        <v>137</v>
      </c>
      <c r="C71" s="11">
        <v>0</v>
      </c>
      <c r="D71" s="11">
        <f>D72+D74+D75+D78+D79+D73+D80+D77</f>
        <v>7605994.4399999995</v>
      </c>
      <c r="E71" s="11">
        <v>0</v>
      </c>
      <c r="F71" s="11">
        <v>0</v>
      </c>
      <c r="G71" s="11">
        <f>SUM(G72:G80)</f>
        <v>125300</v>
      </c>
      <c r="H71" s="11">
        <f t="shared" ref="H71:K71" si="19">SUM(H72:H80)</f>
        <v>53100</v>
      </c>
      <c r="I71" s="11">
        <f t="shared" si="19"/>
        <v>1098800</v>
      </c>
      <c r="J71" s="11">
        <f>SUM(J72:J80)</f>
        <v>3570000</v>
      </c>
      <c r="K71" s="11">
        <f t="shared" si="19"/>
        <v>0</v>
      </c>
      <c r="L71" s="11"/>
      <c r="M71" s="11"/>
      <c r="N71" s="11"/>
      <c r="O71" s="11"/>
      <c r="P71" s="11"/>
      <c r="Q71" s="11">
        <f t="shared" si="18"/>
        <v>4847200</v>
      </c>
    </row>
    <row r="72" spans="1:17" s="26" customFormat="1" x14ac:dyDescent="0.2">
      <c r="A72" s="4" t="s">
        <v>264</v>
      </c>
      <c r="B72" s="4" t="s">
        <v>265</v>
      </c>
      <c r="C72" s="11">
        <v>0</v>
      </c>
      <c r="D72" s="58">
        <v>1100000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/>
      <c r="L72" s="11"/>
      <c r="M72" s="11"/>
      <c r="N72" s="11"/>
      <c r="O72" s="11"/>
      <c r="P72" s="11"/>
      <c r="Q72" s="11">
        <f t="shared" si="18"/>
        <v>0</v>
      </c>
    </row>
    <row r="73" spans="1:17" s="26" customFormat="1" x14ac:dyDescent="0.2">
      <c r="A73" s="4" t="s">
        <v>266</v>
      </c>
      <c r="B73" s="4" t="s">
        <v>267</v>
      </c>
      <c r="C73" s="11">
        <v>0</v>
      </c>
      <c r="D73" s="58">
        <v>75694.44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/>
      <c r="L73" s="11"/>
      <c r="M73" s="11"/>
      <c r="N73" s="11"/>
      <c r="O73" s="11"/>
      <c r="P73" s="11"/>
      <c r="Q73" s="11">
        <f t="shared" si="18"/>
        <v>0</v>
      </c>
    </row>
    <row r="74" spans="1:17" s="26" customFormat="1" x14ac:dyDescent="0.2">
      <c r="A74" s="4" t="s">
        <v>268</v>
      </c>
      <c r="B74" s="4" t="s">
        <v>269</v>
      </c>
      <c r="C74" s="11">
        <v>0</v>
      </c>
      <c r="D74" s="11">
        <v>106200</v>
      </c>
      <c r="E74" s="11">
        <v>0</v>
      </c>
      <c r="F74" s="11">
        <v>0</v>
      </c>
      <c r="G74" s="11">
        <v>0</v>
      </c>
      <c r="H74" s="11">
        <v>53100</v>
      </c>
      <c r="I74" s="11">
        <v>0</v>
      </c>
      <c r="J74" s="11">
        <v>0</v>
      </c>
      <c r="K74" s="11"/>
      <c r="L74" s="11"/>
      <c r="M74" s="11"/>
      <c r="N74" s="11"/>
      <c r="O74" s="11"/>
      <c r="P74" s="11"/>
      <c r="Q74" s="11">
        <f t="shared" si="18"/>
        <v>53100</v>
      </c>
    </row>
    <row r="75" spans="1:17" s="26" customFormat="1" x14ac:dyDescent="0.2">
      <c r="A75" s="4" t="s">
        <v>270</v>
      </c>
      <c r="B75" s="4" t="s">
        <v>271</v>
      </c>
      <c r="C75" s="11">
        <v>0</v>
      </c>
      <c r="D75" s="11">
        <v>41300</v>
      </c>
      <c r="E75" s="11">
        <v>0</v>
      </c>
      <c r="F75" s="11">
        <v>0</v>
      </c>
      <c r="G75" s="11">
        <v>41300</v>
      </c>
      <c r="H75" s="58">
        <v>0</v>
      </c>
      <c r="I75" s="58"/>
      <c r="J75" s="11">
        <v>0</v>
      </c>
      <c r="K75" s="11"/>
      <c r="L75" s="11"/>
      <c r="M75" s="11"/>
      <c r="N75" s="11"/>
      <c r="O75" s="11"/>
      <c r="P75" s="11"/>
      <c r="Q75" s="11">
        <f t="shared" si="18"/>
        <v>41300</v>
      </c>
    </row>
    <row r="76" spans="1:17" s="26" customFormat="1" x14ac:dyDescent="0.2">
      <c r="A76" s="4" t="s">
        <v>272</v>
      </c>
      <c r="B76" s="4" t="s">
        <v>273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/>
      <c r="K76" s="11"/>
      <c r="L76" s="11"/>
      <c r="M76" s="11"/>
      <c r="N76" s="11"/>
      <c r="O76" s="11"/>
      <c r="P76" s="11"/>
      <c r="Q76" s="11">
        <f t="shared" si="18"/>
        <v>0</v>
      </c>
    </row>
    <row r="77" spans="1:17" s="26" customFormat="1" x14ac:dyDescent="0.2">
      <c r="A77" s="4" t="s">
        <v>274</v>
      </c>
      <c r="B77" s="4" t="s">
        <v>275</v>
      </c>
      <c r="C77" s="11">
        <v>0</v>
      </c>
      <c r="D77" s="58">
        <v>4000000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3570000</v>
      </c>
      <c r="K77" s="11"/>
      <c r="L77" s="11"/>
      <c r="M77" s="11"/>
      <c r="N77" s="11"/>
      <c r="O77" s="11"/>
      <c r="P77" s="11"/>
      <c r="Q77" s="11">
        <f t="shared" si="18"/>
        <v>3570000</v>
      </c>
    </row>
    <row r="78" spans="1:17" s="26" customFormat="1" x14ac:dyDescent="0.2">
      <c r="A78" s="4" t="s">
        <v>276</v>
      </c>
      <c r="B78" s="4" t="s">
        <v>277</v>
      </c>
      <c r="C78" s="11">
        <v>0</v>
      </c>
      <c r="D78" s="58">
        <v>768000</v>
      </c>
      <c r="E78" s="11">
        <v>0</v>
      </c>
      <c r="F78" s="11">
        <v>0</v>
      </c>
      <c r="G78" s="11">
        <v>84000</v>
      </c>
      <c r="H78" s="11">
        <v>0</v>
      </c>
      <c r="I78" s="58">
        <v>84000</v>
      </c>
      <c r="J78" s="11">
        <v>0</v>
      </c>
      <c r="K78" s="11"/>
      <c r="L78" s="11"/>
      <c r="M78" s="11"/>
      <c r="N78" s="11"/>
      <c r="O78" s="11"/>
      <c r="P78" s="11"/>
      <c r="Q78" s="11">
        <f t="shared" si="18"/>
        <v>168000</v>
      </c>
    </row>
    <row r="79" spans="1:17" s="26" customFormat="1" ht="30" x14ac:dyDescent="0.2">
      <c r="A79" s="4" t="s">
        <v>278</v>
      </c>
      <c r="B79" s="4" t="s">
        <v>279</v>
      </c>
      <c r="C79" s="11">
        <v>0</v>
      </c>
      <c r="D79" s="11">
        <v>1014800</v>
      </c>
      <c r="E79" s="11">
        <v>0</v>
      </c>
      <c r="F79" s="11">
        <v>0</v>
      </c>
      <c r="G79" s="11">
        <v>0</v>
      </c>
      <c r="H79" s="11">
        <v>0</v>
      </c>
      <c r="I79" s="58">
        <v>1014800</v>
      </c>
      <c r="J79" s="11">
        <v>0</v>
      </c>
      <c r="K79" s="11"/>
      <c r="L79" s="11"/>
      <c r="M79" s="11"/>
      <c r="N79" s="11"/>
      <c r="O79" s="11"/>
      <c r="P79" s="11"/>
      <c r="Q79" s="11">
        <f t="shared" si="18"/>
        <v>1014800</v>
      </c>
    </row>
    <row r="80" spans="1:17" s="26" customFormat="1" x14ac:dyDescent="0.2">
      <c r="A80" s="4" t="s">
        <v>280</v>
      </c>
      <c r="B80" s="4" t="s">
        <v>281</v>
      </c>
      <c r="C80" s="11">
        <v>0</v>
      </c>
      <c r="D80" s="58">
        <v>500000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/>
      <c r="L80" s="11"/>
      <c r="M80" s="11"/>
      <c r="N80" s="11"/>
      <c r="O80" s="11"/>
      <c r="P80" s="11"/>
      <c r="Q80" s="11">
        <f t="shared" si="18"/>
        <v>0</v>
      </c>
    </row>
    <row r="81" spans="1:18" s="26" customFormat="1" x14ac:dyDescent="0.2">
      <c r="A81" s="4" t="s">
        <v>130</v>
      </c>
      <c r="B81" s="4" t="s">
        <v>138</v>
      </c>
      <c r="C81" s="11">
        <v>0</v>
      </c>
      <c r="D81" s="11">
        <f>+D82+D83</f>
        <v>6356287.6600000001</v>
      </c>
      <c r="E81" s="11">
        <v>0</v>
      </c>
      <c r="F81" s="11">
        <v>0</v>
      </c>
      <c r="G81" s="11">
        <v>0</v>
      </c>
      <c r="H81" s="11">
        <f>+H82+H83</f>
        <v>1397587.25</v>
      </c>
      <c r="I81" s="11">
        <f>+I82+I83</f>
        <v>0</v>
      </c>
      <c r="J81" s="11">
        <f>+J82+J83</f>
        <v>6911.17</v>
      </c>
      <c r="K81" s="11">
        <f t="shared" ref="K81:P81" si="20">+K82+K83</f>
        <v>336294.08</v>
      </c>
      <c r="L81" s="11">
        <f t="shared" si="20"/>
        <v>0</v>
      </c>
      <c r="M81" s="11">
        <f t="shared" si="20"/>
        <v>0</v>
      </c>
      <c r="N81" s="11">
        <f t="shared" si="20"/>
        <v>0</v>
      </c>
      <c r="O81" s="11">
        <f t="shared" si="20"/>
        <v>0</v>
      </c>
      <c r="P81" s="11">
        <f t="shared" si="20"/>
        <v>0</v>
      </c>
      <c r="Q81" s="11">
        <f t="shared" si="18"/>
        <v>1740792.5</v>
      </c>
    </row>
    <row r="82" spans="1:18" s="26" customFormat="1" x14ac:dyDescent="0.2">
      <c r="A82" s="4" t="s">
        <v>282</v>
      </c>
      <c r="B82" s="4" t="s">
        <v>283</v>
      </c>
      <c r="C82" s="11">
        <v>0</v>
      </c>
      <c r="D82" s="11">
        <v>4756287.66</v>
      </c>
      <c r="E82" s="11">
        <v>0</v>
      </c>
      <c r="F82" s="11">
        <v>0</v>
      </c>
      <c r="G82" s="11">
        <v>0</v>
      </c>
      <c r="H82" s="58">
        <v>1397587.25</v>
      </c>
      <c r="I82" s="11">
        <v>0</v>
      </c>
      <c r="J82" s="11">
        <v>6911.17</v>
      </c>
      <c r="K82" s="11">
        <v>336294.08</v>
      </c>
      <c r="L82" s="11"/>
      <c r="M82" s="11"/>
      <c r="N82" s="11"/>
      <c r="O82" s="11"/>
      <c r="P82" s="11"/>
      <c r="Q82" s="11">
        <f t="shared" si="18"/>
        <v>1740792.5</v>
      </c>
    </row>
    <row r="83" spans="1:18" s="26" customFormat="1" x14ac:dyDescent="0.2">
      <c r="A83" s="4" t="s">
        <v>284</v>
      </c>
      <c r="B83" s="4" t="s">
        <v>285</v>
      </c>
      <c r="C83" s="11">
        <v>0</v>
      </c>
      <c r="D83" s="11">
        <v>1600000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/>
      <c r="K83" s="11"/>
      <c r="L83" s="11"/>
      <c r="M83" s="11"/>
      <c r="N83" s="11"/>
      <c r="O83" s="11"/>
      <c r="P83" s="11"/>
      <c r="Q83" s="11">
        <f>SUM(E83:P83)</f>
        <v>0</v>
      </c>
    </row>
    <row r="84" spans="1:18" s="23" customFormat="1" x14ac:dyDescent="0.2">
      <c r="A84" s="37">
        <v>2.2999999999999998</v>
      </c>
      <c r="B84" s="38" t="s">
        <v>50</v>
      </c>
      <c r="C84" s="39">
        <f>+C102+C94+C109+C88</f>
        <v>14635000</v>
      </c>
      <c r="D84" s="39">
        <f>D85+D88+D91+D94+D96+D102+D109</f>
        <v>26337066.059999999</v>
      </c>
      <c r="E84" s="39">
        <f>+E85+E88+E91+E99+E102+E108+E109+E94</f>
        <v>464500</v>
      </c>
      <c r="F84" s="39">
        <f>+F85+F88+F91+F99+F102+F108+F109+F94</f>
        <v>464500</v>
      </c>
      <c r="G84" s="39">
        <f>+G85+G88+G91+G99+G102+G108+G109+G94+G90</f>
        <v>606640.26</v>
      </c>
      <c r="H84" s="39">
        <f>+H85+H88+H91+H99+H102+H108+H109+H94+H96</f>
        <v>2300805.4699999997</v>
      </c>
      <c r="I84" s="39">
        <f>+I85+I88+I91+I99+I102+I108+I109+I94+I96</f>
        <v>3009488.95</v>
      </c>
      <c r="J84" s="39">
        <f>+J85+J88+J91+J99+J102+J108+J109+J94+J96</f>
        <v>2667718.37</v>
      </c>
      <c r="K84" s="39">
        <f>+K85+K88+K91+K99+K102+K108+K109+K94+K96</f>
        <v>1318175.26</v>
      </c>
      <c r="L84" s="39">
        <f t="shared" ref="L84:P84" si="21">+L85+L88+L91+L99+L102+L108+L109+L94+L96</f>
        <v>0</v>
      </c>
      <c r="M84" s="39">
        <f t="shared" si="21"/>
        <v>0</v>
      </c>
      <c r="N84" s="39">
        <f t="shared" si="21"/>
        <v>0</v>
      </c>
      <c r="O84" s="39">
        <f t="shared" si="21"/>
        <v>0</v>
      </c>
      <c r="P84" s="39">
        <f t="shared" si="21"/>
        <v>0</v>
      </c>
      <c r="Q84" s="31">
        <f t="shared" ref="Q84" si="22">SUM(E84:P84)</f>
        <v>10831828.310000001</v>
      </c>
    </row>
    <row r="85" spans="1:18" s="26" customFormat="1" x14ac:dyDescent="0.2">
      <c r="A85" s="4" t="s">
        <v>139</v>
      </c>
      <c r="B85" s="4" t="s">
        <v>140</v>
      </c>
      <c r="C85" s="11">
        <v>0</v>
      </c>
      <c r="D85" s="11">
        <f>+D87+D86</f>
        <v>1165389.95</v>
      </c>
      <c r="E85" s="25">
        <v>0</v>
      </c>
      <c r="F85" s="25">
        <v>0</v>
      </c>
      <c r="G85" s="25">
        <v>0</v>
      </c>
      <c r="H85" s="25">
        <f>+H86+H87</f>
        <v>71390</v>
      </c>
      <c r="I85" s="25">
        <f>+I86+I87</f>
        <v>83999.95</v>
      </c>
      <c r="J85" s="25">
        <f>+J86+J87</f>
        <v>0</v>
      </c>
      <c r="K85" s="11"/>
      <c r="L85" s="11"/>
      <c r="M85" s="11"/>
      <c r="N85" s="11"/>
      <c r="O85" s="11"/>
      <c r="P85" s="11"/>
      <c r="Q85" s="11">
        <f>SUM(E85:P85)</f>
        <v>155389.95000000001</v>
      </c>
    </row>
    <row r="86" spans="1:18" s="26" customFormat="1" x14ac:dyDescent="0.2">
      <c r="A86" s="4" t="s">
        <v>286</v>
      </c>
      <c r="B86" s="4" t="s">
        <v>287</v>
      </c>
      <c r="C86" s="11">
        <v>0</v>
      </c>
      <c r="D86" s="58">
        <v>920000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11"/>
      <c r="L86" s="11"/>
      <c r="M86" s="11"/>
      <c r="N86" s="11"/>
      <c r="O86" s="11"/>
      <c r="P86" s="11"/>
      <c r="Q86" s="11">
        <f t="shared" ref="Q86:Q87" si="23">SUM(E86:P86)</f>
        <v>0</v>
      </c>
    </row>
    <row r="87" spans="1:18" s="26" customFormat="1" x14ac:dyDescent="0.2">
      <c r="A87" s="4" t="s">
        <v>288</v>
      </c>
      <c r="B87" s="4" t="s">
        <v>289</v>
      </c>
      <c r="C87" s="11">
        <v>0</v>
      </c>
      <c r="D87" s="58">
        <v>245389.95</v>
      </c>
      <c r="E87" s="25">
        <v>0</v>
      </c>
      <c r="F87" s="25">
        <v>0</v>
      </c>
      <c r="G87" s="25">
        <v>0</v>
      </c>
      <c r="H87" s="58">
        <v>71390</v>
      </c>
      <c r="I87" s="58">
        <v>83999.95</v>
      </c>
      <c r="J87" s="25">
        <v>0</v>
      </c>
      <c r="K87" s="11"/>
      <c r="L87" s="11"/>
      <c r="M87" s="11"/>
      <c r="N87" s="11"/>
      <c r="O87" s="11"/>
      <c r="P87" s="11"/>
      <c r="Q87" s="11">
        <f t="shared" si="23"/>
        <v>155389.95000000001</v>
      </c>
      <c r="R87" s="36"/>
    </row>
    <row r="88" spans="1:18" s="26" customFormat="1" x14ac:dyDescent="0.2">
      <c r="A88" s="4" t="s">
        <v>69</v>
      </c>
      <c r="B88" s="4" t="s">
        <v>68</v>
      </c>
      <c r="C88" s="11">
        <f>+C90+C89+C91</f>
        <v>152500</v>
      </c>
      <c r="D88" s="11">
        <f>+D90+D89</f>
        <v>2436104.2599999998</v>
      </c>
      <c r="E88" s="25">
        <v>0</v>
      </c>
      <c r="F88" s="25">
        <v>0</v>
      </c>
      <c r="G88" s="25">
        <v>0</v>
      </c>
      <c r="H88" s="25">
        <f>+H90</f>
        <v>823404</v>
      </c>
      <c r="I88" s="25">
        <f>+I90</f>
        <v>0</v>
      </c>
      <c r="J88" s="25">
        <f>+J90</f>
        <v>0</v>
      </c>
      <c r="K88" s="25">
        <f>K89</f>
        <v>1563.5</v>
      </c>
      <c r="L88" s="25"/>
      <c r="M88" s="25"/>
      <c r="N88" s="25"/>
      <c r="O88" s="25"/>
      <c r="P88" s="25"/>
      <c r="Q88" s="25">
        <f>SUM(E88:P88)</f>
        <v>824967.5</v>
      </c>
    </row>
    <row r="89" spans="1:18" s="26" customFormat="1" x14ac:dyDescent="0.2">
      <c r="A89" s="4" t="s">
        <v>224</v>
      </c>
      <c r="B89" s="4" t="s">
        <v>225</v>
      </c>
      <c r="C89" s="11">
        <v>12500</v>
      </c>
      <c r="D89" s="58">
        <v>594000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71">
        <v>1563.5</v>
      </c>
      <c r="L89" s="11"/>
      <c r="M89" s="11"/>
      <c r="N89" s="11"/>
      <c r="O89" s="11"/>
      <c r="P89" s="25"/>
      <c r="Q89" s="25">
        <f t="shared" ref="Q89:Q101" si="24">SUM(E89:P89)</f>
        <v>1563.5</v>
      </c>
    </row>
    <row r="90" spans="1:18" s="26" customFormat="1" x14ac:dyDescent="0.2">
      <c r="A90" s="4" t="s">
        <v>71</v>
      </c>
      <c r="B90" s="4" t="s">
        <v>70</v>
      </c>
      <c r="C90" s="11">
        <v>75000</v>
      </c>
      <c r="D90" s="58">
        <v>1842104.26</v>
      </c>
      <c r="E90" s="25">
        <v>0</v>
      </c>
      <c r="F90" s="25">
        <v>0</v>
      </c>
      <c r="G90" s="25">
        <v>93700.26</v>
      </c>
      <c r="H90" s="58">
        <v>823404</v>
      </c>
      <c r="I90" s="25">
        <v>0</v>
      </c>
      <c r="J90" s="25">
        <v>0</v>
      </c>
      <c r="K90" s="11"/>
      <c r="L90" s="11"/>
      <c r="M90" s="11"/>
      <c r="N90" s="25"/>
      <c r="O90" s="25"/>
      <c r="P90" s="25"/>
      <c r="Q90" s="25">
        <f t="shared" si="24"/>
        <v>917104.26</v>
      </c>
    </row>
    <row r="91" spans="1:18" s="26" customFormat="1" x14ac:dyDescent="0.2">
      <c r="A91" s="4" t="s">
        <v>141</v>
      </c>
      <c r="B91" s="4" t="s">
        <v>142</v>
      </c>
      <c r="C91" s="11">
        <f>+C93</f>
        <v>65000</v>
      </c>
      <c r="D91" s="11">
        <f>+D93+D92</f>
        <v>1380250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f>K92+K93</f>
        <v>416735.88</v>
      </c>
      <c r="L91" s="11"/>
      <c r="M91" s="11"/>
      <c r="N91" s="11"/>
      <c r="O91" s="11"/>
      <c r="P91" s="11"/>
      <c r="Q91" s="25">
        <f t="shared" si="24"/>
        <v>416735.88</v>
      </c>
    </row>
    <row r="92" spans="1:18" s="26" customFormat="1" x14ac:dyDescent="0.2">
      <c r="A92" s="4" t="s">
        <v>290</v>
      </c>
      <c r="B92" s="4" t="s">
        <v>291</v>
      </c>
      <c r="C92" s="11">
        <v>0</v>
      </c>
      <c r="D92" s="58">
        <v>395000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17841.599999999999</v>
      </c>
      <c r="L92" s="11"/>
      <c r="M92" s="11"/>
      <c r="N92" s="11"/>
      <c r="O92" s="11"/>
      <c r="P92" s="11"/>
      <c r="Q92" s="25">
        <f t="shared" si="24"/>
        <v>17841.599999999999</v>
      </c>
      <c r="R92" s="35"/>
    </row>
    <row r="93" spans="1:18" s="26" customFormat="1" x14ac:dyDescent="0.2">
      <c r="A93" s="4" t="s">
        <v>226</v>
      </c>
      <c r="B93" s="4" t="s">
        <v>227</v>
      </c>
      <c r="C93" s="11">
        <v>65000</v>
      </c>
      <c r="D93" s="58">
        <v>985250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398894.28</v>
      </c>
      <c r="L93" s="11"/>
      <c r="M93" s="11"/>
      <c r="N93" s="11"/>
      <c r="O93" s="11"/>
      <c r="P93" s="11"/>
      <c r="Q93" s="25">
        <f t="shared" si="24"/>
        <v>398894.28</v>
      </c>
    </row>
    <row r="94" spans="1:18" s="26" customFormat="1" x14ac:dyDescent="0.2">
      <c r="A94" s="4" t="s">
        <v>73</v>
      </c>
      <c r="B94" s="4" t="s">
        <v>72</v>
      </c>
      <c r="C94" s="11">
        <f>+C95</f>
        <v>1800000</v>
      </c>
      <c r="D94" s="11">
        <f>+D95</f>
        <v>1925943.89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f>SUM(J95)</f>
        <v>106141.06</v>
      </c>
      <c r="K94" s="11">
        <f>SUM(K95)</f>
        <v>15286.19</v>
      </c>
      <c r="L94" s="11"/>
      <c r="M94" s="11"/>
      <c r="N94" s="11"/>
      <c r="O94" s="11"/>
      <c r="P94" s="11"/>
      <c r="Q94" s="25">
        <f t="shared" si="24"/>
        <v>121427.25</v>
      </c>
    </row>
    <row r="95" spans="1:18" s="26" customFormat="1" x14ac:dyDescent="0.2">
      <c r="A95" s="4" t="s">
        <v>75</v>
      </c>
      <c r="B95" s="4" t="s">
        <v>74</v>
      </c>
      <c r="C95" s="11">
        <v>1800000</v>
      </c>
      <c r="D95" s="58">
        <v>1925943.89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106141.06</v>
      </c>
      <c r="K95" s="11">
        <v>15286.19</v>
      </c>
      <c r="L95" s="11"/>
      <c r="M95" s="11"/>
      <c r="N95" s="11"/>
      <c r="O95" s="11"/>
      <c r="P95" s="25"/>
      <c r="Q95" s="25">
        <f t="shared" si="24"/>
        <v>121427.25</v>
      </c>
    </row>
    <row r="96" spans="1:18" s="26" customFormat="1" x14ac:dyDescent="0.2">
      <c r="A96" s="4" t="s">
        <v>143</v>
      </c>
      <c r="B96" s="4" t="s">
        <v>145</v>
      </c>
      <c r="C96" s="11">
        <v>0</v>
      </c>
      <c r="D96" s="11">
        <f>+D97+D98</f>
        <v>310245.55</v>
      </c>
      <c r="E96" s="11">
        <v>0</v>
      </c>
      <c r="F96" s="11">
        <v>0</v>
      </c>
      <c r="G96" s="11">
        <v>0</v>
      </c>
      <c r="H96" s="11">
        <f>+H97</f>
        <v>135245.54999999999</v>
      </c>
      <c r="I96" s="11">
        <v>0</v>
      </c>
      <c r="J96" s="11">
        <v>0</v>
      </c>
      <c r="K96" s="11"/>
      <c r="L96" s="11"/>
      <c r="M96" s="11"/>
      <c r="N96" s="11"/>
      <c r="O96" s="11"/>
      <c r="P96" s="11"/>
      <c r="Q96" s="25">
        <f t="shared" si="24"/>
        <v>135245.54999999999</v>
      </c>
    </row>
    <row r="97" spans="1:17" s="26" customFormat="1" x14ac:dyDescent="0.2">
      <c r="A97" s="4" t="s">
        <v>292</v>
      </c>
      <c r="B97" s="4" t="s">
        <v>293</v>
      </c>
      <c r="C97" s="11"/>
      <c r="D97" s="58">
        <v>310245.55</v>
      </c>
      <c r="E97" s="11">
        <v>0</v>
      </c>
      <c r="F97" s="11">
        <v>0</v>
      </c>
      <c r="G97" s="11">
        <v>0</v>
      </c>
      <c r="H97" s="58">
        <v>135245.54999999999</v>
      </c>
      <c r="I97" s="11">
        <v>0</v>
      </c>
      <c r="J97" s="11">
        <v>0</v>
      </c>
      <c r="K97" s="11"/>
      <c r="L97" s="11"/>
      <c r="M97" s="11"/>
      <c r="N97" s="11"/>
      <c r="O97" s="11"/>
      <c r="P97" s="11"/>
      <c r="Q97" s="25">
        <f t="shared" si="24"/>
        <v>135245.54999999999</v>
      </c>
    </row>
    <row r="98" spans="1:17" s="26" customFormat="1" x14ac:dyDescent="0.2">
      <c r="A98" s="4" t="s">
        <v>294</v>
      </c>
      <c r="B98" s="4" t="s">
        <v>295</v>
      </c>
      <c r="C98" s="11"/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/>
      <c r="L98" s="11"/>
      <c r="M98" s="11"/>
      <c r="N98" s="11"/>
      <c r="O98" s="11"/>
      <c r="P98" s="11"/>
      <c r="Q98" s="25">
        <f t="shared" si="24"/>
        <v>0</v>
      </c>
    </row>
    <row r="99" spans="1:17" s="26" customFormat="1" ht="30" x14ac:dyDescent="0.2">
      <c r="A99" s="4" t="s">
        <v>144</v>
      </c>
      <c r="B99" s="4" t="s">
        <v>146</v>
      </c>
      <c r="C99" s="11">
        <v>0</v>
      </c>
      <c r="D99" s="11">
        <v>0</v>
      </c>
      <c r="E99" s="11">
        <f t="shared" ref="E99" si="25">+E100+E101</f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/>
      <c r="L99" s="11"/>
      <c r="M99" s="11"/>
      <c r="N99" s="11"/>
      <c r="O99" s="11"/>
      <c r="P99" s="11"/>
      <c r="Q99" s="25">
        <f t="shared" si="24"/>
        <v>0</v>
      </c>
    </row>
    <row r="100" spans="1:17" s="26" customFormat="1" x14ac:dyDescent="0.2">
      <c r="A100" s="4" t="s">
        <v>296</v>
      </c>
      <c r="B100" s="4" t="s">
        <v>297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/>
      <c r="L100" s="11"/>
      <c r="M100" s="11"/>
      <c r="N100" s="11"/>
      <c r="O100" s="11"/>
      <c r="P100" s="11"/>
      <c r="Q100" s="25">
        <f t="shared" si="24"/>
        <v>0</v>
      </c>
    </row>
    <row r="101" spans="1:17" s="26" customFormat="1" x14ac:dyDescent="0.2">
      <c r="A101" s="4" t="s">
        <v>298</v>
      </c>
      <c r="B101" s="4" t="s">
        <v>299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/>
      <c r="L101" s="11"/>
      <c r="M101" s="11"/>
      <c r="N101" s="11"/>
      <c r="O101" s="11"/>
      <c r="P101" s="11"/>
      <c r="Q101" s="25">
        <f t="shared" si="24"/>
        <v>0</v>
      </c>
    </row>
    <row r="102" spans="1:17" s="26" customFormat="1" ht="30" x14ac:dyDescent="0.2">
      <c r="A102" s="4" t="s">
        <v>51</v>
      </c>
      <c r="B102" s="4" t="s">
        <v>52</v>
      </c>
      <c r="C102" s="11">
        <f>+C103+C104</f>
        <v>9408000</v>
      </c>
      <c r="D102" s="11">
        <f>+D103+D104+D107+D105</f>
        <v>10492269.800000001</v>
      </c>
      <c r="E102" s="11">
        <f>SUM(E103:E107)</f>
        <v>464500</v>
      </c>
      <c r="F102" s="11">
        <f t="shared" ref="F102:K102" si="26">SUM(F103:F107)</f>
        <v>464500</v>
      </c>
      <c r="G102" s="11">
        <f t="shared" si="26"/>
        <v>474000</v>
      </c>
      <c r="H102" s="11">
        <f t="shared" si="26"/>
        <v>474000</v>
      </c>
      <c r="I102" s="11">
        <f t="shared" si="26"/>
        <v>2762000</v>
      </c>
      <c r="J102" s="11">
        <f t="shared" si="26"/>
        <v>778966.27</v>
      </c>
      <c r="K102" s="11">
        <f t="shared" si="26"/>
        <v>467947.2</v>
      </c>
      <c r="L102" s="11"/>
      <c r="M102" s="11"/>
      <c r="N102" s="11"/>
      <c r="O102" s="11"/>
      <c r="P102" s="11"/>
      <c r="Q102" s="25">
        <f>SUM(E102:P102)</f>
        <v>5885913.4699999997</v>
      </c>
    </row>
    <row r="103" spans="1:17" s="26" customFormat="1" x14ac:dyDescent="0.2">
      <c r="A103" s="4" t="s">
        <v>53</v>
      </c>
      <c r="B103" s="4" t="s">
        <v>54</v>
      </c>
      <c r="C103" s="11">
        <v>9300000</v>
      </c>
      <c r="D103" s="58">
        <v>9300000</v>
      </c>
      <c r="E103" s="25">
        <v>464500</v>
      </c>
      <c r="F103" s="25">
        <v>464500</v>
      </c>
      <c r="G103" s="25">
        <v>474000</v>
      </c>
      <c r="H103" s="58">
        <v>474000</v>
      </c>
      <c r="I103" s="58">
        <v>2762000</v>
      </c>
      <c r="J103" s="25">
        <v>462000</v>
      </c>
      <c r="K103" s="25">
        <v>462000</v>
      </c>
      <c r="L103" s="25"/>
      <c r="M103" s="25"/>
      <c r="N103" s="25"/>
      <c r="O103" s="25"/>
      <c r="P103" s="25"/>
      <c r="Q103" s="25">
        <f>SUM(E103:P103)</f>
        <v>5563000</v>
      </c>
    </row>
    <row r="104" spans="1:17" s="26" customFormat="1" ht="30" x14ac:dyDescent="0.2">
      <c r="A104" s="4" t="s">
        <v>229</v>
      </c>
      <c r="B104" s="4" t="s">
        <v>228</v>
      </c>
      <c r="C104" s="11">
        <v>108000</v>
      </c>
      <c r="D104" s="58">
        <v>1116193.8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316966.27</v>
      </c>
      <c r="K104" s="11"/>
      <c r="L104" s="11"/>
      <c r="M104" s="11"/>
      <c r="N104" s="11"/>
      <c r="O104" s="11"/>
      <c r="P104" s="11"/>
      <c r="Q104" s="25">
        <f t="shared" ref="Q104:Q107" si="27">SUM(E104:P104)</f>
        <v>316966.27</v>
      </c>
    </row>
    <row r="105" spans="1:17" s="26" customFormat="1" x14ac:dyDescent="0.2">
      <c r="A105" s="4" t="s">
        <v>300</v>
      </c>
      <c r="B105" s="4" t="s">
        <v>301</v>
      </c>
      <c r="C105" s="11">
        <v>0</v>
      </c>
      <c r="D105" s="58">
        <v>6000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5947.2</v>
      </c>
      <c r="L105" s="11"/>
      <c r="M105" s="11"/>
      <c r="N105" s="11"/>
      <c r="O105" s="11"/>
      <c r="P105" s="11"/>
      <c r="Q105" s="25">
        <f t="shared" si="27"/>
        <v>5947.2</v>
      </c>
    </row>
    <row r="106" spans="1:17" s="26" customFormat="1" ht="30" x14ac:dyDescent="0.2">
      <c r="A106" s="4" t="s">
        <v>302</v>
      </c>
      <c r="B106" s="4" t="s">
        <v>303</v>
      </c>
      <c r="C106" s="11">
        <v>0</v>
      </c>
      <c r="D106" s="58"/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/>
      <c r="L106" s="11"/>
      <c r="M106" s="11"/>
      <c r="N106" s="11"/>
      <c r="O106" s="11"/>
      <c r="P106" s="11"/>
      <c r="Q106" s="25">
        <f t="shared" si="27"/>
        <v>0</v>
      </c>
    </row>
    <row r="107" spans="1:17" s="26" customFormat="1" x14ac:dyDescent="0.2">
      <c r="A107" s="4" t="s">
        <v>304</v>
      </c>
      <c r="B107" s="4" t="s">
        <v>305</v>
      </c>
      <c r="C107" s="11">
        <v>0</v>
      </c>
      <c r="D107" s="11">
        <v>70076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/>
      <c r="L107" s="11"/>
      <c r="M107" s="11"/>
      <c r="N107" s="11"/>
      <c r="O107" s="11"/>
      <c r="P107" s="11"/>
      <c r="Q107" s="25">
        <f t="shared" si="27"/>
        <v>0</v>
      </c>
    </row>
    <row r="108" spans="1:17" s="26" customFormat="1" ht="30" x14ac:dyDescent="0.2">
      <c r="A108" s="4" t="s">
        <v>147</v>
      </c>
      <c r="B108" s="4" t="s">
        <v>148</v>
      </c>
      <c r="C108" s="11">
        <v>0</v>
      </c>
      <c r="D108" s="11">
        <v>0</v>
      </c>
      <c r="E108" s="25">
        <v>0</v>
      </c>
      <c r="F108" s="25">
        <v>0</v>
      </c>
      <c r="G108" s="40">
        <v>0</v>
      </c>
      <c r="H108" s="25">
        <v>0</v>
      </c>
      <c r="I108" s="25">
        <v>0</v>
      </c>
      <c r="J108" s="25">
        <v>0</v>
      </c>
      <c r="K108" s="25"/>
      <c r="L108" s="25"/>
      <c r="M108" s="25"/>
      <c r="N108" s="11"/>
      <c r="O108" s="11"/>
      <c r="P108" s="11"/>
      <c r="Q108" s="11">
        <f>SUM(E108:P108)</f>
        <v>0</v>
      </c>
    </row>
    <row r="109" spans="1:17" s="26" customFormat="1" x14ac:dyDescent="0.2">
      <c r="A109" s="4" t="s">
        <v>76</v>
      </c>
      <c r="B109" s="4" t="s">
        <v>77</v>
      </c>
      <c r="C109" s="11">
        <f>SUM(C110:C113)</f>
        <v>3274500</v>
      </c>
      <c r="D109" s="11">
        <f>SUM(D110:D120)</f>
        <v>8626862.6099999994</v>
      </c>
      <c r="E109" s="45">
        <f>SUM(E110:E113)</f>
        <v>0</v>
      </c>
      <c r="F109" s="45">
        <f t="shared" ref="F109" si="28">SUM(F110:F113)</f>
        <v>0</v>
      </c>
      <c r="G109" s="45">
        <f>SUM(G110:G113)</f>
        <v>38940</v>
      </c>
      <c r="H109" s="45">
        <f>SUM(H110:H120)</f>
        <v>796765.91999999993</v>
      </c>
      <c r="I109" s="45">
        <f>SUM(I110:I120)</f>
        <v>163489</v>
      </c>
      <c r="J109" s="45">
        <f>SUM(J110:J120)</f>
        <v>1782611.04</v>
      </c>
      <c r="K109" s="45">
        <f>SUM(K110:K120)</f>
        <v>416642.49</v>
      </c>
      <c r="L109" s="11"/>
      <c r="M109" s="11"/>
      <c r="N109" s="11"/>
      <c r="O109" s="11"/>
      <c r="P109" s="11"/>
      <c r="Q109" s="25">
        <f>SUM(E109:P109)</f>
        <v>3198448.45</v>
      </c>
    </row>
    <row r="110" spans="1:17" s="26" customFormat="1" x14ac:dyDescent="0.2">
      <c r="A110" s="4" t="s">
        <v>93</v>
      </c>
      <c r="B110" s="4" t="s">
        <v>306</v>
      </c>
      <c r="C110" s="11">
        <v>474500</v>
      </c>
      <c r="D110" s="58">
        <v>835828.87</v>
      </c>
      <c r="E110" s="25">
        <v>0</v>
      </c>
      <c r="F110" s="25">
        <v>0</v>
      </c>
      <c r="G110" s="40">
        <v>0</v>
      </c>
      <c r="H110" s="25">
        <v>0</v>
      </c>
      <c r="I110" s="25">
        <v>0</v>
      </c>
      <c r="J110" s="25">
        <v>1782611.04</v>
      </c>
      <c r="K110" s="25">
        <v>242268.65</v>
      </c>
      <c r="L110" s="25"/>
      <c r="M110" s="25"/>
      <c r="N110" s="25"/>
      <c r="O110" s="25"/>
      <c r="P110" s="25"/>
      <c r="Q110" s="25">
        <f t="shared" ref="Q110:Q120" si="29">SUM(E110:P110)</f>
        <v>2024879.69</v>
      </c>
    </row>
    <row r="111" spans="1:17" s="26" customFormat="1" x14ac:dyDescent="0.2">
      <c r="A111" s="4" t="s">
        <v>307</v>
      </c>
      <c r="B111" s="4" t="s">
        <v>308</v>
      </c>
      <c r="C111" s="11">
        <v>0</v>
      </c>
      <c r="D111" s="58"/>
      <c r="E111" s="25"/>
      <c r="F111" s="25"/>
      <c r="G111" s="25">
        <v>38940</v>
      </c>
      <c r="H111" s="25">
        <v>0</v>
      </c>
      <c r="I111" s="25">
        <v>0</v>
      </c>
      <c r="J111" s="25">
        <v>0</v>
      </c>
      <c r="K111" s="25"/>
      <c r="L111" s="25"/>
      <c r="M111" s="25"/>
      <c r="N111" s="25"/>
      <c r="O111" s="25"/>
      <c r="P111" s="25"/>
      <c r="Q111" s="25">
        <f>SUM(E111:P111)</f>
        <v>38940</v>
      </c>
    </row>
    <row r="112" spans="1:17" s="26" customFormat="1" ht="22.5" customHeight="1" x14ac:dyDescent="0.2">
      <c r="A112" s="4" t="s">
        <v>230</v>
      </c>
      <c r="B112" s="4" t="s">
        <v>231</v>
      </c>
      <c r="C112" s="11">
        <v>0</v>
      </c>
      <c r="D112" s="58">
        <v>742004</v>
      </c>
      <c r="F112" s="25"/>
      <c r="G112" s="40">
        <v>0</v>
      </c>
      <c r="H112" s="58">
        <v>80004</v>
      </c>
      <c r="I112" s="25">
        <v>0</v>
      </c>
      <c r="K112" s="25">
        <v>42733.04</v>
      </c>
      <c r="L112" s="25"/>
      <c r="M112" s="25"/>
      <c r="N112" s="25"/>
      <c r="O112" s="25"/>
      <c r="P112" s="25"/>
      <c r="Q112" s="25">
        <f t="shared" si="29"/>
        <v>122737.04000000001</v>
      </c>
    </row>
    <row r="113" spans="1:17" s="26" customFormat="1" ht="30" x14ac:dyDescent="0.2">
      <c r="A113" s="4" t="s">
        <v>79</v>
      </c>
      <c r="B113" s="4" t="s">
        <v>78</v>
      </c>
      <c r="C113" s="11">
        <v>2800000</v>
      </c>
      <c r="D113" s="58">
        <v>4245548.8099999996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/>
      <c r="L113" s="25"/>
      <c r="M113" s="25"/>
      <c r="N113" s="25"/>
      <c r="O113" s="25"/>
      <c r="P113" s="25"/>
      <c r="Q113" s="25">
        <f t="shared" si="29"/>
        <v>0</v>
      </c>
    </row>
    <row r="114" spans="1:17" s="26" customFormat="1" x14ac:dyDescent="0.2">
      <c r="A114" s="4" t="s">
        <v>309</v>
      </c>
      <c r="B114" s="4" t="s">
        <v>310</v>
      </c>
      <c r="C114" s="11">
        <v>0</v>
      </c>
      <c r="D114" s="58">
        <v>948089.16</v>
      </c>
      <c r="E114" s="25">
        <v>0</v>
      </c>
      <c r="F114" s="25">
        <v>0</v>
      </c>
      <c r="G114" s="25">
        <v>0</v>
      </c>
      <c r="H114" s="58">
        <v>269799.15999999997</v>
      </c>
      <c r="I114" s="25">
        <v>0</v>
      </c>
      <c r="J114" s="25">
        <v>0</v>
      </c>
      <c r="K114" s="25">
        <v>131570</v>
      </c>
      <c r="L114" s="25"/>
      <c r="M114" s="25"/>
      <c r="N114" s="25"/>
      <c r="O114" s="25"/>
      <c r="P114" s="25"/>
      <c r="Q114" s="25">
        <f t="shared" si="29"/>
        <v>401369.16</v>
      </c>
    </row>
    <row r="115" spans="1:17" s="26" customFormat="1" x14ac:dyDescent="0.2">
      <c r="A115" s="4" t="s">
        <v>232</v>
      </c>
      <c r="B115" s="4" t="s">
        <v>233</v>
      </c>
      <c r="C115" s="11">
        <v>0</v>
      </c>
      <c r="D115" s="58">
        <v>528710.80000000005</v>
      </c>
      <c r="E115" s="25">
        <v>0</v>
      </c>
      <c r="F115" s="25">
        <v>0</v>
      </c>
      <c r="G115" s="25">
        <v>0</v>
      </c>
      <c r="H115" s="58">
        <v>292710.8</v>
      </c>
      <c r="I115" s="25">
        <v>0</v>
      </c>
      <c r="J115" s="25">
        <v>0</v>
      </c>
      <c r="K115" s="25"/>
      <c r="L115" s="25"/>
      <c r="M115" s="25"/>
      <c r="N115" s="25"/>
      <c r="O115" s="25"/>
      <c r="P115" s="25"/>
      <c r="Q115" s="25">
        <f t="shared" si="29"/>
        <v>292710.8</v>
      </c>
    </row>
    <row r="116" spans="1:17" s="26" customFormat="1" x14ac:dyDescent="0.2">
      <c r="A116" s="4" t="s">
        <v>311</v>
      </c>
      <c r="B116" s="4" t="s">
        <v>312</v>
      </c>
      <c r="C116" s="11">
        <v>0</v>
      </c>
      <c r="D116" s="58">
        <v>310000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/>
      <c r="L116" s="25"/>
      <c r="M116" s="25"/>
      <c r="N116" s="25"/>
      <c r="O116" s="25"/>
      <c r="P116" s="25"/>
      <c r="Q116" s="25">
        <f t="shared" si="29"/>
        <v>0</v>
      </c>
    </row>
    <row r="117" spans="1:17" s="26" customFormat="1" x14ac:dyDescent="0.2">
      <c r="A117" s="4" t="s">
        <v>313</v>
      </c>
      <c r="B117" s="4" t="s">
        <v>314</v>
      </c>
      <c r="C117" s="11">
        <v>0</v>
      </c>
      <c r="D117" s="58">
        <v>654820.97</v>
      </c>
      <c r="E117" s="25">
        <v>0</v>
      </c>
      <c r="F117" s="25">
        <v>0</v>
      </c>
      <c r="G117" s="25">
        <v>0</v>
      </c>
      <c r="H117" s="58">
        <v>122391.96</v>
      </c>
      <c r="I117" s="25">
        <v>163489</v>
      </c>
      <c r="J117" s="25">
        <v>0</v>
      </c>
      <c r="K117" s="25"/>
      <c r="L117" s="25"/>
      <c r="M117" s="25"/>
      <c r="N117" s="25"/>
      <c r="O117" s="25"/>
      <c r="P117" s="25"/>
      <c r="Q117" s="25">
        <f t="shared" si="29"/>
        <v>285880.96000000002</v>
      </c>
    </row>
    <row r="118" spans="1:17" s="26" customFormat="1" x14ac:dyDescent="0.2">
      <c r="A118" s="4" t="s">
        <v>315</v>
      </c>
      <c r="B118" s="4" t="s">
        <v>316</v>
      </c>
      <c r="C118" s="11">
        <v>0</v>
      </c>
      <c r="D118" s="11"/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/>
      <c r="L118" s="25"/>
      <c r="M118" s="25"/>
      <c r="N118" s="25"/>
      <c r="O118" s="25"/>
      <c r="P118" s="25"/>
      <c r="Q118" s="25">
        <f t="shared" si="29"/>
        <v>0</v>
      </c>
    </row>
    <row r="119" spans="1:17" s="26" customFormat="1" x14ac:dyDescent="0.2">
      <c r="A119" s="4" t="s">
        <v>317</v>
      </c>
      <c r="B119" s="4" t="s">
        <v>318</v>
      </c>
      <c r="C119" s="11">
        <v>0</v>
      </c>
      <c r="D119" s="58">
        <v>295000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/>
      <c r="L119" s="25"/>
      <c r="M119" s="25"/>
      <c r="N119" s="25"/>
      <c r="O119" s="25"/>
      <c r="P119" s="25"/>
      <c r="Q119" s="25">
        <f t="shared" si="29"/>
        <v>0</v>
      </c>
    </row>
    <row r="120" spans="1:17" s="26" customFormat="1" x14ac:dyDescent="0.2">
      <c r="A120" s="4" t="s">
        <v>319</v>
      </c>
      <c r="B120" s="4" t="s">
        <v>320</v>
      </c>
      <c r="C120" s="11">
        <v>0</v>
      </c>
      <c r="D120" s="58">
        <v>66860</v>
      </c>
      <c r="E120" s="25">
        <v>0</v>
      </c>
      <c r="F120" s="25">
        <v>0</v>
      </c>
      <c r="G120" s="25">
        <v>0</v>
      </c>
      <c r="H120" s="58">
        <v>31860</v>
      </c>
      <c r="I120" s="25">
        <v>0</v>
      </c>
      <c r="J120" s="25">
        <v>0</v>
      </c>
      <c r="K120" s="25">
        <v>70.8</v>
      </c>
      <c r="L120" s="25"/>
      <c r="M120" s="25"/>
      <c r="N120" s="25"/>
      <c r="O120" s="25"/>
      <c r="P120" s="25"/>
      <c r="Q120" s="25">
        <f t="shared" si="29"/>
        <v>31930.799999999999</v>
      </c>
    </row>
    <row r="121" spans="1:17" s="23" customFormat="1" x14ac:dyDescent="0.2">
      <c r="A121" s="37">
        <v>2.4</v>
      </c>
      <c r="B121" s="38" t="s">
        <v>55</v>
      </c>
      <c r="C121" s="39">
        <f>+C122+C125+C126+C127+C128+C129+C130</f>
        <v>20535693475</v>
      </c>
      <c r="D121" s="39">
        <f>+D122+D125+D126+D127+D128+D129+D130</f>
        <v>20500693475</v>
      </c>
      <c r="E121" s="39">
        <f t="shared" ref="E121" si="30">+E122+E125+E126+E127+E128+E129+E130</f>
        <v>1574340494.76</v>
      </c>
      <c r="F121" s="39">
        <f t="shared" ref="F121:K121" si="31">+F122+F125+F126+F127+F128+F129+F130</f>
        <v>1606120169.8299999</v>
      </c>
      <c r="G121" s="39">
        <f t="shared" si="31"/>
        <v>1605887756.02</v>
      </c>
      <c r="H121" s="39">
        <f t="shared" si="31"/>
        <v>1608189203.1500001</v>
      </c>
      <c r="I121" s="39">
        <f t="shared" si="31"/>
        <v>1603625852.8299999</v>
      </c>
      <c r="J121" s="39">
        <f t="shared" si="31"/>
        <v>1604262526.72</v>
      </c>
      <c r="K121" s="39">
        <f t="shared" si="31"/>
        <v>1597902038.78</v>
      </c>
      <c r="L121" s="39"/>
      <c r="M121" s="39"/>
      <c r="N121" s="39"/>
      <c r="O121" s="39"/>
      <c r="P121" s="39"/>
      <c r="Q121" s="31">
        <f>SUM(E121:P121)</f>
        <v>11200328042.09</v>
      </c>
    </row>
    <row r="122" spans="1:17" s="26" customFormat="1" x14ac:dyDescent="0.2">
      <c r="A122" s="4" t="s">
        <v>56</v>
      </c>
      <c r="B122" s="4" t="s">
        <v>57</v>
      </c>
      <c r="C122" s="11">
        <f t="shared" ref="C122:K122" si="32">SUM(C123:C124)</f>
        <v>20535693475</v>
      </c>
      <c r="D122" s="58">
        <v>20500693475</v>
      </c>
      <c r="E122" s="11">
        <f>SUM(E123:E124)</f>
        <v>1574340494.76</v>
      </c>
      <c r="F122" s="11">
        <f t="shared" si="32"/>
        <v>1606120169.8299999</v>
      </c>
      <c r="G122" s="11">
        <f t="shared" si="32"/>
        <v>1605887756.02</v>
      </c>
      <c r="H122" s="11">
        <f t="shared" si="32"/>
        <v>1608189203.1500001</v>
      </c>
      <c r="I122" s="11">
        <f t="shared" si="32"/>
        <v>1603625852.8299999</v>
      </c>
      <c r="J122" s="11">
        <f t="shared" si="32"/>
        <v>1604262526.72</v>
      </c>
      <c r="K122" s="11">
        <f t="shared" si="32"/>
        <v>1597902038.78</v>
      </c>
      <c r="L122" s="11"/>
      <c r="M122" s="11"/>
      <c r="N122" s="11"/>
      <c r="O122" s="11"/>
      <c r="P122" s="11"/>
      <c r="Q122" s="25">
        <f>SUM(E122:P122)</f>
        <v>11200328042.09</v>
      </c>
    </row>
    <row r="123" spans="1:17" s="26" customFormat="1" x14ac:dyDescent="0.2">
      <c r="A123" s="4" t="s">
        <v>89</v>
      </c>
      <c r="B123" s="4" t="s">
        <v>90</v>
      </c>
      <c r="C123" s="11">
        <v>94647708</v>
      </c>
      <c r="D123" s="11">
        <v>130676503.09999999</v>
      </c>
      <c r="E123" s="25">
        <v>10040408.449999999</v>
      </c>
      <c r="F123" s="25">
        <v>10933448.84</v>
      </c>
      <c r="G123" s="25">
        <v>10933448.84</v>
      </c>
      <c r="H123" s="58">
        <v>10933083.92</v>
      </c>
      <c r="I123" s="58">
        <v>10934093.539999999</v>
      </c>
      <c r="J123" s="25">
        <v>10934093.539999999</v>
      </c>
      <c r="K123" s="25">
        <v>10879328.84</v>
      </c>
      <c r="L123" s="25"/>
      <c r="M123" s="25"/>
      <c r="N123" s="25"/>
      <c r="O123" s="25"/>
      <c r="P123" s="25"/>
      <c r="Q123" s="25">
        <f t="shared" si="11"/>
        <v>75587905.969999999</v>
      </c>
    </row>
    <row r="124" spans="1:17" s="26" customFormat="1" x14ac:dyDescent="0.2">
      <c r="A124" s="4" t="s">
        <v>58</v>
      </c>
      <c r="B124" s="4" t="s">
        <v>59</v>
      </c>
      <c r="C124" s="11">
        <v>20441045767</v>
      </c>
      <c r="D124" s="58">
        <v>20370016971.900002</v>
      </c>
      <c r="E124" s="25">
        <v>1564300086.3099999</v>
      </c>
      <c r="F124" s="25">
        <v>1595186720.99</v>
      </c>
      <c r="G124" s="25">
        <v>1594954307.1800001</v>
      </c>
      <c r="H124" s="58">
        <v>1597256119.23</v>
      </c>
      <c r="I124" s="58">
        <v>1592691759.29</v>
      </c>
      <c r="J124" s="25">
        <v>1593328433.1800001</v>
      </c>
      <c r="K124" s="25">
        <v>1587022709.9400001</v>
      </c>
      <c r="L124" s="25"/>
      <c r="M124" s="25"/>
      <c r="N124" s="25"/>
      <c r="O124" s="25"/>
      <c r="P124" s="25"/>
      <c r="Q124" s="25">
        <f t="shared" si="11"/>
        <v>11124740136.120001</v>
      </c>
    </row>
    <row r="125" spans="1:17" s="26" customFormat="1" ht="30" x14ac:dyDescent="0.2">
      <c r="A125" s="4" t="s">
        <v>149</v>
      </c>
      <c r="B125" s="4" t="s">
        <v>155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/>
      <c r="L125" s="11"/>
      <c r="M125" s="11"/>
      <c r="N125" s="11"/>
      <c r="O125" s="11"/>
      <c r="P125" s="11"/>
      <c r="Q125" s="11">
        <f>SUM(E125:P125)</f>
        <v>0</v>
      </c>
    </row>
    <row r="126" spans="1:17" s="26" customFormat="1" ht="30" x14ac:dyDescent="0.2">
      <c r="A126" s="4" t="s">
        <v>150</v>
      </c>
      <c r="B126" s="4" t="s">
        <v>156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/>
      <c r="L126" s="11"/>
      <c r="M126" s="11"/>
      <c r="N126" s="11"/>
      <c r="O126" s="11"/>
      <c r="P126" s="11"/>
      <c r="Q126" s="11">
        <f>SUM(E126:P126)</f>
        <v>0</v>
      </c>
    </row>
    <row r="127" spans="1:17" s="26" customFormat="1" ht="30" x14ac:dyDescent="0.2">
      <c r="A127" s="4" t="s">
        <v>151</v>
      </c>
      <c r="B127" s="4" t="s">
        <v>157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/>
      <c r="L127" s="11"/>
      <c r="M127" s="11"/>
      <c r="N127" s="11"/>
      <c r="O127" s="11"/>
      <c r="P127" s="11"/>
      <c r="Q127" s="11">
        <f t="shared" si="11"/>
        <v>0</v>
      </c>
    </row>
    <row r="128" spans="1:17" s="26" customFormat="1" ht="30" x14ac:dyDescent="0.2">
      <c r="A128" s="4" t="s">
        <v>152</v>
      </c>
      <c r="B128" s="4" t="s">
        <v>158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/>
      <c r="L128" s="11"/>
      <c r="M128" s="11"/>
      <c r="N128" s="11"/>
      <c r="O128" s="11"/>
      <c r="P128" s="11"/>
      <c r="Q128" s="11">
        <f>SUM(E128:P128)</f>
        <v>0</v>
      </c>
    </row>
    <row r="129" spans="1:17" s="26" customFormat="1" x14ac:dyDescent="0.2">
      <c r="A129" s="4" t="s">
        <v>153</v>
      </c>
      <c r="B129" s="4" t="s">
        <v>159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/>
      <c r="L129" s="11"/>
      <c r="M129" s="11"/>
      <c r="N129" s="11"/>
      <c r="O129" s="11"/>
      <c r="P129" s="11"/>
      <c r="Q129" s="11">
        <f t="shared" si="11"/>
        <v>0</v>
      </c>
    </row>
    <row r="130" spans="1:17" s="26" customFormat="1" ht="30" x14ac:dyDescent="0.2">
      <c r="A130" s="4" t="s">
        <v>154</v>
      </c>
      <c r="B130" s="4" t="s">
        <v>160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/>
      <c r="K130" s="11"/>
      <c r="L130" s="11"/>
      <c r="M130" s="11"/>
      <c r="N130" s="11"/>
      <c r="O130" s="11"/>
      <c r="P130" s="11"/>
      <c r="Q130" s="11">
        <f t="shared" si="11"/>
        <v>0</v>
      </c>
    </row>
    <row r="131" spans="1:17" s="23" customFormat="1" x14ac:dyDescent="0.2">
      <c r="A131" s="37">
        <v>2.5</v>
      </c>
      <c r="B131" s="38" t="s">
        <v>104</v>
      </c>
      <c r="C131" s="39">
        <f>SUM(C132:C138)</f>
        <v>0</v>
      </c>
      <c r="D131" s="39"/>
      <c r="E131" s="39">
        <f t="shared" ref="E131" si="33">SUM(E132:E138)</f>
        <v>0</v>
      </c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>
        <f>SUM(E131:P131)</f>
        <v>0</v>
      </c>
    </row>
    <row r="132" spans="1:17" s="26" customFormat="1" x14ac:dyDescent="0.2">
      <c r="A132" s="4" t="s">
        <v>105</v>
      </c>
      <c r="B132" s="4" t="s">
        <v>112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/>
      <c r="L132" s="11"/>
      <c r="M132" s="11"/>
      <c r="N132" s="11"/>
      <c r="O132" s="11"/>
      <c r="P132" s="11"/>
      <c r="Q132" s="11">
        <f>SUM(E132:P132)</f>
        <v>0</v>
      </c>
    </row>
    <row r="133" spans="1:17" s="26" customFormat="1" ht="30" x14ac:dyDescent="0.2">
      <c r="A133" s="4" t="s">
        <v>106</v>
      </c>
      <c r="B133" s="4" t="s">
        <v>113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/>
      <c r="L133" s="11"/>
      <c r="M133" s="11"/>
      <c r="N133" s="11"/>
      <c r="O133" s="11"/>
      <c r="P133" s="11"/>
      <c r="Q133" s="11">
        <f t="shared" ref="Q133:Q138" si="34">SUM(E133:P133)</f>
        <v>0</v>
      </c>
    </row>
    <row r="134" spans="1:17" s="26" customFormat="1" ht="30" x14ac:dyDescent="0.2">
      <c r="A134" s="4" t="s">
        <v>107</v>
      </c>
      <c r="B134" s="4" t="s">
        <v>114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/>
      <c r="L134" s="11"/>
      <c r="M134" s="11"/>
      <c r="N134" s="11"/>
      <c r="O134" s="11"/>
      <c r="P134" s="11"/>
      <c r="Q134" s="11">
        <f t="shared" si="34"/>
        <v>0</v>
      </c>
    </row>
    <row r="135" spans="1:17" s="26" customFormat="1" ht="30" x14ac:dyDescent="0.2">
      <c r="A135" s="4" t="s">
        <v>108</v>
      </c>
      <c r="B135" s="4" t="s">
        <v>115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/>
      <c r="L135" s="11"/>
      <c r="M135" s="11"/>
      <c r="N135" s="11"/>
      <c r="O135" s="11"/>
      <c r="P135" s="11"/>
      <c r="Q135" s="11">
        <f t="shared" si="34"/>
        <v>0</v>
      </c>
    </row>
    <row r="136" spans="1:17" s="26" customFormat="1" ht="30" x14ac:dyDescent="0.2">
      <c r="A136" s="4" t="s">
        <v>109</v>
      </c>
      <c r="B136" s="4" t="s">
        <v>116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/>
      <c r="L136" s="11"/>
      <c r="M136" s="11"/>
      <c r="N136" s="11"/>
      <c r="O136" s="11"/>
      <c r="P136" s="11"/>
      <c r="Q136" s="11">
        <f t="shared" si="34"/>
        <v>0</v>
      </c>
    </row>
    <row r="137" spans="1:17" s="26" customFormat="1" x14ac:dyDescent="0.2">
      <c r="A137" s="4" t="s">
        <v>110</v>
      </c>
      <c r="B137" s="4" t="s">
        <v>117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/>
      <c r="L137" s="11"/>
      <c r="M137" s="11"/>
      <c r="N137" s="11"/>
      <c r="O137" s="11"/>
      <c r="P137" s="11"/>
      <c r="Q137" s="11">
        <f t="shared" si="34"/>
        <v>0</v>
      </c>
    </row>
    <row r="138" spans="1:17" s="26" customFormat="1" ht="30" x14ac:dyDescent="0.2">
      <c r="A138" s="4" t="s">
        <v>111</v>
      </c>
      <c r="B138" s="4" t="s">
        <v>118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/>
      <c r="L138" s="11"/>
      <c r="M138" s="11"/>
      <c r="N138" s="11"/>
      <c r="O138" s="11"/>
      <c r="P138" s="11"/>
      <c r="Q138" s="11">
        <f t="shared" si="34"/>
        <v>0</v>
      </c>
    </row>
    <row r="139" spans="1:17" s="23" customFormat="1" x14ac:dyDescent="0.2">
      <c r="A139" s="37">
        <v>2.6</v>
      </c>
      <c r="B139" s="38" t="s">
        <v>95</v>
      </c>
      <c r="C139" s="39">
        <f>+C140+C147+C150+C152+C158+C160+C161+C163</f>
        <v>1900000</v>
      </c>
      <c r="D139" s="39">
        <f>+D140+D145+D147+D161+D152+D158</f>
        <v>10706166.970000001</v>
      </c>
      <c r="E139" s="39">
        <f t="shared" ref="E139:G139" si="35">+E140+E147+E150+E152+E158+E160+E161+E163</f>
        <v>0</v>
      </c>
      <c r="F139" s="39">
        <f t="shared" si="35"/>
        <v>0</v>
      </c>
      <c r="G139" s="39">
        <f t="shared" si="35"/>
        <v>0</v>
      </c>
      <c r="H139" s="39">
        <f>+H140+H147+H150+H152+H158+H160+H161+H163+H145</f>
        <v>844408.9</v>
      </c>
      <c r="I139" s="39">
        <f>+I140+I147+I150+I152+I158+I160+I161+I163+I145</f>
        <v>258537.99</v>
      </c>
      <c r="J139" s="39">
        <f>+J140+J147+J150+J152+J158+J160+J161+J163+J145</f>
        <v>50224.990000000005</v>
      </c>
      <c r="K139" s="39">
        <f>+K140+K147+K150+K152+K158+K160+K161+K163+K145</f>
        <v>55559.12</v>
      </c>
      <c r="L139" s="39"/>
      <c r="M139" s="39"/>
      <c r="N139" s="39"/>
      <c r="O139" s="39"/>
      <c r="P139" s="39"/>
      <c r="Q139" s="31">
        <f>SUM(E139:P139)</f>
        <v>1208731.0000000002</v>
      </c>
    </row>
    <row r="140" spans="1:17" s="26" customFormat="1" x14ac:dyDescent="0.2">
      <c r="A140" s="4" t="s">
        <v>96</v>
      </c>
      <c r="B140" s="4" t="s">
        <v>97</v>
      </c>
      <c r="C140" s="11">
        <f>+C141</f>
        <v>1100000</v>
      </c>
      <c r="D140" s="11">
        <f>D142+D141+D143</f>
        <v>6020990.4000000004</v>
      </c>
      <c r="E140" s="11">
        <v>0</v>
      </c>
      <c r="F140" s="11">
        <v>0</v>
      </c>
      <c r="G140" s="11">
        <v>0</v>
      </c>
      <c r="H140" s="11">
        <f>SUM(H141:H144)</f>
        <v>670987.4</v>
      </c>
      <c r="I140" s="11">
        <f>SUM(I141:I144)</f>
        <v>0</v>
      </c>
      <c r="J140" s="11">
        <f>SUM(J141:J144)</f>
        <v>0</v>
      </c>
      <c r="K140" s="11">
        <f>SUM(K141:K144)</f>
        <v>55559.12</v>
      </c>
      <c r="L140" s="11"/>
      <c r="M140" s="11"/>
      <c r="N140" s="11"/>
      <c r="O140" s="11"/>
      <c r="P140" s="11"/>
      <c r="Q140" s="25">
        <f>SUM(E140:P140)</f>
        <v>726546.52</v>
      </c>
    </row>
    <row r="141" spans="1:17" s="26" customFormat="1" x14ac:dyDescent="0.25">
      <c r="A141" s="4" t="s">
        <v>98</v>
      </c>
      <c r="B141" s="4" t="s">
        <v>99</v>
      </c>
      <c r="C141" s="57">
        <v>1100000</v>
      </c>
      <c r="D141" s="58">
        <v>1500000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/>
      <c r="L141" s="11"/>
      <c r="M141" s="11"/>
      <c r="N141" s="11"/>
      <c r="O141" s="11"/>
      <c r="P141" s="11"/>
      <c r="Q141" s="25">
        <f>SUM(E141:P141)</f>
        <v>0</v>
      </c>
    </row>
    <row r="142" spans="1:17" s="26" customFormat="1" ht="30" x14ac:dyDescent="0.25">
      <c r="A142" s="4" t="s">
        <v>321</v>
      </c>
      <c r="B142" s="4" t="s">
        <v>322</v>
      </c>
      <c r="C142" s="57">
        <v>0</v>
      </c>
      <c r="D142" s="58">
        <v>3420990.4</v>
      </c>
      <c r="E142" s="11">
        <v>0</v>
      </c>
      <c r="F142" s="11">
        <v>0</v>
      </c>
      <c r="G142" s="11">
        <v>0</v>
      </c>
      <c r="H142" s="58">
        <v>670987.4</v>
      </c>
      <c r="I142" s="11">
        <v>0</v>
      </c>
      <c r="J142" s="11">
        <v>0</v>
      </c>
      <c r="K142" s="11">
        <v>55559.12</v>
      </c>
      <c r="L142" s="11"/>
      <c r="M142" s="11"/>
      <c r="N142" s="11"/>
      <c r="O142" s="11"/>
      <c r="P142" s="11"/>
      <c r="Q142" s="25"/>
    </row>
    <row r="143" spans="1:17" s="26" customFormat="1" x14ac:dyDescent="0.25">
      <c r="A143" s="4" t="s">
        <v>323</v>
      </c>
      <c r="B143" s="4" t="s">
        <v>324</v>
      </c>
      <c r="C143" s="57"/>
      <c r="D143" s="58">
        <v>1100000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/>
      <c r="L143" s="11"/>
      <c r="M143" s="11"/>
      <c r="N143" s="11"/>
      <c r="O143" s="11"/>
      <c r="P143" s="11"/>
      <c r="Q143" s="25"/>
    </row>
    <row r="144" spans="1:17" s="26" customFormat="1" ht="30" x14ac:dyDescent="0.25">
      <c r="A144" s="4" t="s">
        <v>325</v>
      </c>
      <c r="B144" s="4" t="s">
        <v>326</v>
      </c>
      <c r="C144" s="57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/>
      <c r="L144" s="11"/>
      <c r="M144" s="11"/>
      <c r="N144" s="11"/>
      <c r="O144" s="11"/>
      <c r="P144" s="11"/>
      <c r="Q144" s="25"/>
    </row>
    <row r="145" spans="1:17" s="26" customFormat="1" ht="30" x14ac:dyDescent="0.25">
      <c r="A145" s="4" t="s">
        <v>161</v>
      </c>
      <c r="B145" s="4" t="s">
        <v>162</v>
      </c>
      <c r="C145" s="57">
        <v>0</v>
      </c>
      <c r="D145" s="11">
        <f>D146</f>
        <v>431959.49</v>
      </c>
      <c r="E145" s="11">
        <v>0</v>
      </c>
      <c r="F145" s="11">
        <v>0</v>
      </c>
      <c r="G145" s="11">
        <v>0</v>
      </c>
      <c r="H145" s="11">
        <f>+H146</f>
        <v>173421.5</v>
      </c>
      <c r="I145" s="11">
        <f>+I146</f>
        <v>258537.99</v>
      </c>
      <c r="J145" s="11">
        <f>+J146</f>
        <v>0</v>
      </c>
      <c r="K145" s="11"/>
      <c r="L145" s="11"/>
      <c r="M145" s="11"/>
      <c r="N145" s="11"/>
      <c r="O145" s="11"/>
      <c r="P145" s="11"/>
      <c r="Q145" s="11">
        <v>0</v>
      </c>
    </row>
    <row r="146" spans="1:17" s="26" customFormat="1" x14ac:dyDescent="0.25">
      <c r="A146" s="4" t="s">
        <v>327</v>
      </c>
      <c r="B146" s="4" t="s">
        <v>328</v>
      </c>
      <c r="C146" s="57"/>
      <c r="D146" s="58">
        <v>431959.49</v>
      </c>
      <c r="E146" s="11">
        <v>0</v>
      </c>
      <c r="F146" s="11">
        <v>0</v>
      </c>
      <c r="G146" s="11">
        <v>0</v>
      </c>
      <c r="H146" s="58">
        <v>173421.5</v>
      </c>
      <c r="I146" s="58">
        <v>258537.99</v>
      </c>
      <c r="J146" s="11">
        <v>0</v>
      </c>
      <c r="K146" s="11"/>
      <c r="L146" s="11"/>
      <c r="M146" s="11"/>
      <c r="N146" s="11"/>
      <c r="O146" s="11"/>
      <c r="P146" s="11"/>
      <c r="Q146" s="11"/>
    </row>
    <row r="147" spans="1:17" s="26" customFormat="1" ht="30" x14ac:dyDescent="0.25">
      <c r="A147" s="4" t="s">
        <v>100</v>
      </c>
      <c r="B147" s="4" t="s">
        <v>101</v>
      </c>
      <c r="C147" s="57">
        <f t="shared" ref="C147" si="36">+C148</f>
        <v>800000</v>
      </c>
      <c r="D147" s="11">
        <f>+D148+D149</f>
        <v>718217.08</v>
      </c>
      <c r="E147" s="11">
        <f>SUM(E148:E149)</f>
        <v>0</v>
      </c>
      <c r="F147" s="11">
        <f t="shared" ref="F147:J147" si="37">SUM(F148:F149)</f>
        <v>0</v>
      </c>
      <c r="G147" s="11">
        <f t="shared" si="37"/>
        <v>0</v>
      </c>
      <c r="H147" s="11">
        <f t="shared" si="37"/>
        <v>0</v>
      </c>
      <c r="I147" s="11">
        <f t="shared" si="37"/>
        <v>0</v>
      </c>
      <c r="J147" s="11">
        <f t="shared" si="37"/>
        <v>50224.990000000005</v>
      </c>
      <c r="K147" s="11"/>
      <c r="L147" s="11"/>
      <c r="M147" s="11"/>
      <c r="N147" s="11"/>
      <c r="O147" s="11"/>
      <c r="P147" s="11"/>
      <c r="Q147" s="25">
        <f>SUM(E147:P147)</f>
        <v>50224.990000000005</v>
      </c>
    </row>
    <row r="148" spans="1:17" s="26" customFormat="1" x14ac:dyDescent="0.25">
      <c r="A148" s="4" t="s">
        <v>102</v>
      </c>
      <c r="B148" s="4" t="s">
        <v>103</v>
      </c>
      <c r="C148" s="57">
        <v>800000</v>
      </c>
      <c r="D148" s="58">
        <v>704840.07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38499.980000000003</v>
      </c>
      <c r="K148" s="11"/>
      <c r="L148" s="11"/>
      <c r="M148" s="11"/>
      <c r="N148" s="11"/>
      <c r="O148" s="11"/>
      <c r="P148" s="11"/>
      <c r="Q148" s="25">
        <f>SUM(E148:P148)</f>
        <v>38499.980000000003</v>
      </c>
    </row>
    <row r="149" spans="1:17" s="26" customFormat="1" x14ac:dyDescent="0.25">
      <c r="A149" s="4" t="s">
        <v>329</v>
      </c>
      <c r="B149" s="4" t="s">
        <v>330</v>
      </c>
      <c r="C149" s="57">
        <v>0</v>
      </c>
      <c r="D149" s="58">
        <v>13377.01</v>
      </c>
      <c r="E149" s="11"/>
      <c r="F149" s="11"/>
      <c r="G149" s="11"/>
      <c r="H149" s="11">
        <v>0</v>
      </c>
      <c r="I149" s="11">
        <v>0</v>
      </c>
      <c r="J149" s="11">
        <v>11725.01</v>
      </c>
      <c r="K149" s="11"/>
      <c r="L149" s="11"/>
      <c r="M149" s="11"/>
      <c r="N149" s="11"/>
      <c r="O149" s="11"/>
      <c r="P149" s="11"/>
      <c r="Q149" s="25"/>
    </row>
    <row r="150" spans="1:17" s="26" customFormat="1" ht="30" x14ac:dyDescent="0.25">
      <c r="A150" s="4" t="s">
        <v>163</v>
      </c>
      <c r="B150" s="4" t="s">
        <v>169</v>
      </c>
      <c r="C150" s="57">
        <v>0</v>
      </c>
      <c r="D150" s="11">
        <v>0</v>
      </c>
      <c r="E150" s="11">
        <f>SUM(E151)</f>
        <v>0</v>
      </c>
      <c r="F150" s="11">
        <f t="shared" ref="F150:J150" si="38">SUM(F151)</f>
        <v>0</v>
      </c>
      <c r="G150" s="11">
        <f t="shared" si="38"/>
        <v>0</v>
      </c>
      <c r="H150" s="11">
        <f t="shared" si="38"/>
        <v>0</v>
      </c>
      <c r="I150" s="11">
        <f t="shared" si="38"/>
        <v>0</v>
      </c>
      <c r="J150" s="11">
        <f t="shared" si="38"/>
        <v>0</v>
      </c>
      <c r="K150" s="11"/>
      <c r="L150" s="11"/>
      <c r="M150" s="11"/>
      <c r="N150" s="11"/>
      <c r="O150" s="11"/>
      <c r="P150" s="11"/>
      <c r="Q150" s="11">
        <f t="shared" ref="Q150:Q169" si="39">SUM(E150:P150)</f>
        <v>0</v>
      </c>
    </row>
    <row r="151" spans="1:17" s="26" customFormat="1" x14ac:dyDescent="0.25">
      <c r="A151" s="4" t="s">
        <v>331</v>
      </c>
      <c r="B151" s="4" t="s">
        <v>332</v>
      </c>
      <c r="C151" s="57"/>
      <c r="D151" s="11">
        <v>0</v>
      </c>
      <c r="E151" s="11"/>
      <c r="F151" s="11"/>
      <c r="G151" s="11"/>
      <c r="H151" s="11">
        <v>0</v>
      </c>
      <c r="I151" s="11">
        <v>0</v>
      </c>
      <c r="J151" s="11">
        <v>0</v>
      </c>
      <c r="K151" s="11"/>
      <c r="L151" s="11"/>
      <c r="M151" s="11"/>
      <c r="N151" s="11"/>
      <c r="O151" s="11"/>
      <c r="P151" s="11"/>
      <c r="Q151" s="11"/>
    </row>
    <row r="152" spans="1:17" s="26" customFormat="1" x14ac:dyDescent="0.25">
      <c r="A152" s="4" t="s">
        <v>164</v>
      </c>
      <c r="B152" s="4" t="s">
        <v>170</v>
      </c>
      <c r="C152" s="57">
        <v>0</v>
      </c>
      <c r="D152" s="11">
        <f>D153+D154+D155+D157</f>
        <v>1670000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/>
      <c r="L152" s="11"/>
      <c r="M152" s="11"/>
      <c r="N152" s="11"/>
      <c r="O152" s="11"/>
      <c r="P152" s="11"/>
      <c r="Q152" s="11">
        <f>SUM(E152:P152)</f>
        <v>0</v>
      </c>
    </row>
    <row r="153" spans="1:17" s="26" customFormat="1" x14ac:dyDescent="0.25">
      <c r="A153" s="4" t="s">
        <v>333</v>
      </c>
      <c r="B153" s="4" t="s">
        <v>334</v>
      </c>
      <c r="C153" s="57">
        <v>0</v>
      </c>
      <c r="D153" s="58">
        <v>1535000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/>
      <c r="L153" s="11"/>
      <c r="M153" s="11"/>
      <c r="N153" s="11"/>
      <c r="O153" s="11"/>
      <c r="P153" s="11"/>
      <c r="Q153" s="11"/>
    </row>
    <row r="154" spans="1:17" s="26" customFormat="1" x14ac:dyDescent="0.25">
      <c r="A154" s="4" t="s">
        <v>335</v>
      </c>
      <c r="B154" s="4" t="s">
        <v>336</v>
      </c>
      <c r="C154" s="57">
        <v>0</v>
      </c>
      <c r="D154" s="58">
        <v>10000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</row>
    <row r="155" spans="1:17" s="26" customFormat="1" ht="30" x14ac:dyDescent="0.25">
      <c r="A155" s="4" t="s">
        <v>337</v>
      </c>
      <c r="B155" s="4" t="s">
        <v>338</v>
      </c>
      <c r="C155" s="57">
        <v>0</v>
      </c>
      <c r="D155" s="58">
        <v>100000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/>
      <c r="L155" s="11"/>
      <c r="M155" s="11"/>
      <c r="N155" s="11"/>
      <c r="O155" s="11"/>
      <c r="P155" s="11"/>
      <c r="Q155" s="11">
        <f t="shared" si="39"/>
        <v>0</v>
      </c>
    </row>
    <row r="156" spans="1:17" s="26" customFormat="1" x14ac:dyDescent="0.25">
      <c r="A156" s="4" t="s">
        <v>339</v>
      </c>
      <c r="B156" s="4" t="s">
        <v>340</v>
      </c>
      <c r="C156" s="57"/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/>
      <c r="L156" s="11"/>
      <c r="M156" s="11"/>
      <c r="N156" s="11"/>
      <c r="O156" s="11"/>
      <c r="P156" s="11"/>
      <c r="Q156" s="11">
        <f t="shared" si="39"/>
        <v>0</v>
      </c>
    </row>
    <row r="157" spans="1:17" s="26" customFormat="1" x14ac:dyDescent="0.25">
      <c r="A157" s="4" t="s">
        <v>356</v>
      </c>
      <c r="B157" s="4" t="s">
        <v>357</v>
      </c>
      <c r="C157" s="57"/>
      <c r="D157" s="58">
        <v>25000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>
        <f t="shared" si="39"/>
        <v>0</v>
      </c>
    </row>
    <row r="158" spans="1:17" s="26" customFormat="1" x14ac:dyDescent="0.25">
      <c r="A158" s="4" t="s">
        <v>165</v>
      </c>
      <c r="B158" s="4" t="s">
        <v>171</v>
      </c>
      <c r="C158" s="57">
        <v>0</v>
      </c>
      <c r="D158" s="11">
        <f>D159</f>
        <v>365000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/>
      <c r="L158" s="11"/>
      <c r="M158" s="11"/>
      <c r="N158" s="11"/>
      <c r="O158" s="11"/>
      <c r="P158" s="11"/>
      <c r="Q158" s="11">
        <f t="shared" si="39"/>
        <v>0</v>
      </c>
    </row>
    <row r="159" spans="1:17" s="26" customFormat="1" x14ac:dyDescent="0.25">
      <c r="A159" s="4" t="s">
        <v>358</v>
      </c>
      <c r="B159" s="4" t="s">
        <v>359</v>
      </c>
      <c r="C159" s="57"/>
      <c r="D159" s="58">
        <v>365000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>
        <f t="shared" si="39"/>
        <v>0</v>
      </c>
    </row>
    <row r="160" spans="1:17" s="26" customFormat="1" x14ac:dyDescent="0.25">
      <c r="A160" s="4" t="s">
        <v>166</v>
      </c>
      <c r="B160" s="4" t="s">
        <v>172</v>
      </c>
      <c r="C160" s="57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/>
      <c r="L160" s="11"/>
      <c r="M160" s="11"/>
      <c r="N160" s="11"/>
      <c r="O160" s="11"/>
      <c r="P160" s="11"/>
      <c r="Q160" s="11">
        <f t="shared" si="39"/>
        <v>0</v>
      </c>
    </row>
    <row r="161" spans="1:17" s="26" customFormat="1" x14ac:dyDescent="0.25">
      <c r="A161" s="4" t="s">
        <v>167</v>
      </c>
      <c r="B161" s="4" t="s">
        <v>173</v>
      </c>
      <c r="C161" s="57">
        <v>0</v>
      </c>
      <c r="D161" s="11">
        <f>D162</f>
        <v>1500000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/>
      <c r="L161" s="11"/>
      <c r="M161" s="11"/>
      <c r="N161" s="11"/>
      <c r="O161" s="11"/>
      <c r="P161" s="11"/>
      <c r="Q161" s="11">
        <f t="shared" si="39"/>
        <v>0</v>
      </c>
    </row>
    <row r="162" spans="1:17" s="26" customFormat="1" x14ac:dyDescent="0.25">
      <c r="A162" s="4" t="s">
        <v>341</v>
      </c>
      <c r="B162" s="4" t="s">
        <v>342</v>
      </c>
      <c r="C162" s="57"/>
      <c r="D162" s="58">
        <v>1500000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/>
      <c r="L162" s="11"/>
      <c r="M162" s="11"/>
      <c r="N162" s="11"/>
      <c r="O162" s="11"/>
      <c r="P162" s="11"/>
      <c r="Q162" s="11">
        <f t="shared" si="39"/>
        <v>0</v>
      </c>
    </row>
    <row r="163" spans="1:17" s="26" customFormat="1" ht="30" x14ac:dyDescent="0.25">
      <c r="A163" s="4" t="s">
        <v>168</v>
      </c>
      <c r="B163" s="4" t="s">
        <v>174</v>
      </c>
      <c r="C163" s="57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/>
      <c r="L163" s="11"/>
      <c r="M163" s="11"/>
      <c r="N163" s="11"/>
      <c r="O163" s="11"/>
      <c r="P163" s="11"/>
      <c r="Q163" s="11">
        <f t="shared" si="39"/>
        <v>0</v>
      </c>
    </row>
    <row r="164" spans="1:17" s="23" customFormat="1" x14ac:dyDescent="0.2">
      <c r="A164" s="37">
        <v>2.7</v>
      </c>
      <c r="B164" s="38" t="s">
        <v>175</v>
      </c>
      <c r="C164" s="39">
        <f>SUM(C165:C169)</f>
        <v>0</v>
      </c>
      <c r="D164" s="39">
        <f>SUM(D165:D169)</f>
        <v>300000</v>
      </c>
      <c r="E164" s="39">
        <f>SUM(E165:E169)</f>
        <v>0</v>
      </c>
      <c r="F164" s="39">
        <f t="shared" ref="F164:P164" si="40">SUM(F165:F169)</f>
        <v>0</v>
      </c>
      <c r="G164" s="39">
        <f t="shared" si="40"/>
        <v>0</v>
      </c>
      <c r="H164" s="39">
        <f t="shared" si="40"/>
        <v>0</v>
      </c>
      <c r="I164" s="39">
        <f t="shared" si="40"/>
        <v>0</v>
      </c>
      <c r="J164" s="39">
        <f t="shared" si="40"/>
        <v>0</v>
      </c>
      <c r="K164" s="39">
        <f t="shared" si="40"/>
        <v>0</v>
      </c>
      <c r="L164" s="39">
        <f t="shared" si="40"/>
        <v>0</v>
      </c>
      <c r="M164" s="39">
        <f t="shared" si="40"/>
        <v>0</v>
      </c>
      <c r="N164" s="39">
        <f t="shared" si="40"/>
        <v>0</v>
      </c>
      <c r="O164" s="39">
        <f t="shared" si="40"/>
        <v>0</v>
      </c>
      <c r="P164" s="39">
        <f t="shared" si="40"/>
        <v>0</v>
      </c>
      <c r="Q164" s="39">
        <f>SUM(E164:P164)</f>
        <v>0</v>
      </c>
    </row>
    <row r="165" spans="1:17" s="26" customFormat="1" x14ac:dyDescent="0.2">
      <c r="A165" s="4" t="s">
        <v>177</v>
      </c>
      <c r="B165" s="4" t="s">
        <v>176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/>
      <c r="L165" s="45"/>
      <c r="M165" s="45"/>
      <c r="N165" s="45"/>
      <c r="O165" s="45"/>
      <c r="P165" s="45"/>
      <c r="Q165" s="45">
        <f>SUM(E165:P165)</f>
        <v>0</v>
      </c>
    </row>
    <row r="166" spans="1:17" s="26" customFormat="1" x14ac:dyDescent="0.2">
      <c r="A166" s="4" t="s">
        <v>343</v>
      </c>
      <c r="B166" s="4" t="s">
        <v>344</v>
      </c>
      <c r="C166" s="45">
        <v>0</v>
      </c>
      <c r="D166" s="58">
        <v>300000</v>
      </c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</row>
    <row r="167" spans="1:17" s="26" customFormat="1" x14ac:dyDescent="0.2">
      <c r="A167" s="4" t="s">
        <v>178</v>
      </c>
      <c r="B167" s="4" t="s">
        <v>181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/>
      <c r="L167" s="45"/>
      <c r="M167" s="45"/>
      <c r="N167" s="45"/>
      <c r="O167" s="45"/>
      <c r="P167" s="45"/>
      <c r="Q167" s="45">
        <f t="shared" si="39"/>
        <v>0</v>
      </c>
    </row>
    <row r="168" spans="1:17" s="26" customFormat="1" x14ac:dyDescent="0.2">
      <c r="A168" s="4" t="s">
        <v>179</v>
      </c>
      <c r="B168" s="4" t="s">
        <v>182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/>
      <c r="L168" s="45"/>
      <c r="M168" s="45"/>
      <c r="N168" s="45"/>
      <c r="O168" s="45"/>
      <c r="P168" s="45"/>
      <c r="Q168" s="45">
        <f t="shared" si="39"/>
        <v>0</v>
      </c>
    </row>
    <row r="169" spans="1:17" s="26" customFormat="1" ht="30" x14ac:dyDescent="0.2">
      <c r="A169" s="12" t="s">
        <v>180</v>
      </c>
      <c r="B169" s="12" t="s">
        <v>183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/>
      <c r="L169" s="45"/>
      <c r="M169" s="45"/>
      <c r="N169" s="45"/>
      <c r="O169" s="45"/>
      <c r="P169" s="45"/>
      <c r="Q169" s="45">
        <f t="shared" si="39"/>
        <v>0</v>
      </c>
    </row>
    <row r="170" spans="1:17" s="23" customFormat="1" ht="30" x14ac:dyDescent="0.2">
      <c r="A170" s="37">
        <v>2.8</v>
      </c>
      <c r="B170" s="38" t="s">
        <v>184</v>
      </c>
      <c r="C170" s="39">
        <f>SUM(C171:C172)</f>
        <v>0</v>
      </c>
      <c r="D170" s="39">
        <f>SUM(D171:D172)</f>
        <v>0</v>
      </c>
      <c r="E170" s="39">
        <f t="shared" ref="E170:J170" si="41">SUM(E171:E172)</f>
        <v>0</v>
      </c>
      <c r="F170" s="39">
        <f t="shared" si="41"/>
        <v>0</v>
      </c>
      <c r="G170" s="39">
        <f t="shared" si="41"/>
        <v>0</v>
      </c>
      <c r="H170" s="39">
        <f t="shared" si="41"/>
        <v>0</v>
      </c>
      <c r="I170" s="39">
        <f t="shared" si="41"/>
        <v>0</v>
      </c>
      <c r="J170" s="39">
        <f t="shared" si="41"/>
        <v>0</v>
      </c>
      <c r="K170" s="39"/>
      <c r="L170" s="39"/>
      <c r="M170" s="39"/>
      <c r="N170" s="39"/>
      <c r="O170" s="39"/>
      <c r="P170" s="39"/>
      <c r="Q170" s="39">
        <f>SUM(E170:P170)</f>
        <v>0</v>
      </c>
    </row>
    <row r="171" spans="1:17" s="26" customFormat="1" x14ac:dyDescent="0.2">
      <c r="A171" s="4" t="s">
        <v>189</v>
      </c>
      <c r="B171" s="4" t="s">
        <v>190</v>
      </c>
      <c r="C171" s="45">
        <v>0</v>
      </c>
      <c r="D171" s="45"/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/>
      <c r="L171" s="45"/>
      <c r="M171" s="45"/>
      <c r="N171" s="45"/>
      <c r="O171" s="45"/>
      <c r="P171" s="45"/>
      <c r="Q171" s="45">
        <f>SUM(E171:P171)</f>
        <v>0</v>
      </c>
    </row>
    <row r="172" spans="1:17" s="26" customFormat="1" ht="30" x14ac:dyDescent="0.2">
      <c r="A172" s="4" t="s">
        <v>191</v>
      </c>
      <c r="B172" s="4" t="s">
        <v>192</v>
      </c>
      <c r="C172" s="45">
        <v>0</v>
      </c>
      <c r="D172" s="45"/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/>
      <c r="L172" s="45"/>
      <c r="M172" s="45"/>
      <c r="N172" s="45"/>
      <c r="O172" s="45"/>
      <c r="P172" s="45"/>
      <c r="Q172" s="45">
        <f>SUM(E172:P172)</f>
        <v>0</v>
      </c>
    </row>
    <row r="173" spans="1:17" s="23" customFormat="1" x14ac:dyDescent="0.2">
      <c r="A173" s="37">
        <v>2.9</v>
      </c>
      <c r="B173" s="38" t="s">
        <v>188</v>
      </c>
      <c r="C173" s="39">
        <f>SUM(C174:C176)</f>
        <v>0</v>
      </c>
      <c r="D173" s="39"/>
      <c r="E173" s="39">
        <f t="shared" ref="E173:Q173" si="42">SUM(E174:E176)</f>
        <v>0</v>
      </c>
      <c r="F173" s="39">
        <f t="shared" ref="F173:J173" si="43">SUM(F174:F176)</f>
        <v>0</v>
      </c>
      <c r="G173" s="39">
        <f t="shared" si="43"/>
        <v>0</v>
      </c>
      <c r="H173" s="39">
        <f t="shared" si="43"/>
        <v>0</v>
      </c>
      <c r="I173" s="39">
        <f t="shared" si="43"/>
        <v>0</v>
      </c>
      <c r="J173" s="39">
        <f t="shared" si="43"/>
        <v>0</v>
      </c>
      <c r="K173" s="39"/>
      <c r="L173" s="39"/>
      <c r="M173" s="39"/>
      <c r="N173" s="39"/>
      <c r="O173" s="39"/>
      <c r="P173" s="39"/>
      <c r="Q173" s="39">
        <f t="shared" si="42"/>
        <v>0</v>
      </c>
    </row>
    <row r="174" spans="1:17" s="26" customFormat="1" x14ac:dyDescent="0.2">
      <c r="A174" s="4" t="s">
        <v>185</v>
      </c>
      <c r="B174" s="4" t="s">
        <v>193</v>
      </c>
      <c r="C174" s="45">
        <v>0</v>
      </c>
      <c r="D174" s="45"/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/>
      <c r="L174" s="45"/>
      <c r="M174" s="45"/>
      <c r="N174" s="45"/>
      <c r="O174" s="45"/>
      <c r="P174" s="45"/>
      <c r="Q174" s="45">
        <f>SUM(E174:P174)</f>
        <v>0</v>
      </c>
    </row>
    <row r="175" spans="1:17" s="26" customFormat="1" x14ac:dyDescent="0.2">
      <c r="A175" s="4" t="s">
        <v>186</v>
      </c>
      <c r="B175" s="4" t="s">
        <v>194</v>
      </c>
      <c r="C175" s="45">
        <v>0</v>
      </c>
      <c r="D175" s="45"/>
      <c r="E175" s="45">
        <v>0</v>
      </c>
      <c r="F175" s="45">
        <v>0</v>
      </c>
      <c r="G175" s="45">
        <v>0</v>
      </c>
      <c r="H175" s="45"/>
      <c r="I175" s="45"/>
      <c r="J175" s="45"/>
      <c r="K175" s="45"/>
      <c r="L175" s="45"/>
      <c r="M175" s="45"/>
      <c r="N175" s="45"/>
      <c r="O175" s="45"/>
      <c r="P175" s="45"/>
      <c r="Q175" s="45">
        <f>SUM(E175:P175)</f>
        <v>0</v>
      </c>
    </row>
    <row r="176" spans="1:17" s="26" customFormat="1" ht="30" x14ac:dyDescent="0.25">
      <c r="A176" s="4" t="s">
        <v>187</v>
      </c>
      <c r="B176" s="4" t="s">
        <v>195</v>
      </c>
      <c r="C176" s="54"/>
      <c r="D176" s="45"/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/>
      <c r="L176" s="45"/>
      <c r="M176" s="45"/>
      <c r="N176" s="45"/>
      <c r="O176" s="45"/>
      <c r="P176" s="45"/>
      <c r="Q176" s="45">
        <f>SUM(E176:P176)</f>
        <v>0</v>
      </c>
    </row>
    <row r="177" spans="1:17" s="26" customFormat="1" x14ac:dyDescent="0.2">
      <c r="A177" s="4"/>
      <c r="B177" s="4"/>
      <c r="C177" s="45"/>
      <c r="D177" s="45"/>
      <c r="E177" s="45"/>
      <c r="F177" s="45"/>
      <c r="G177" s="45"/>
      <c r="H177" s="45">
        <v>0</v>
      </c>
      <c r="I177" s="45">
        <v>0</v>
      </c>
      <c r="J177" s="45">
        <v>0</v>
      </c>
      <c r="K177" s="45"/>
      <c r="L177" s="45"/>
      <c r="M177" s="45"/>
      <c r="N177" s="45"/>
      <c r="O177" s="45"/>
      <c r="P177" s="45"/>
      <c r="Q177" s="25"/>
    </row>
    <row r="178" spans="1:17" s="26" customFormat="1" x14ac:dyDescent="0.2">
      <c r="A178" s="4"/>
      <c r="B178" s="4"/>
      <c r="C178" s="45"/>
      <c r="D178" s="45"/>
      <c r="E178" s="45"/>
      <c r="F178" s="45"/>
      <c r="G178" s="45"/>
      <c r="H178" s="45">
        <v>0</v>
      </c>
      <c r="I178" s="45">
        <v>0</v>
      </c>
      <c r="J178" s="45">
        <v>0</v>
      </c>
      <c r="K178" s="45"/>
      <c r="L178" s="45"/>
      <c r="M178" s="45"/>
      <c r="N178" s="45"/>
      <c r="O178" s="45"/>
      <c r="P178" s="45"/>
      <c r="Q178" s="25"/>
    </row>
    <row r="179" spans="1:17" s="23" customFormat="1" x14ac:dyDescent="0.2">
      <c r="A179" s="13">
        <v>4</v>
      </c>
      <c r="B179" s="14" t="s">
        <v>202</v>
      </c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1"/>
    </row>
    <row r="180" spans="1:17" s="23" customFormat="1" x14ac:dyDescent="0.2">
      <c r="A180" s="37">
        <v>4.0999999999999996</v>
      </c>
      <c r="B180" s="38" t="s">
        <v>201</v>
      </c>
      <c r="C180" s="39">
        <f>SUM(C181:C182)</f>
        <v>0</v>
      </c>
      <c r="D180" s="39"/>
      <c r="E180" s="39">
        <f t="shared" ref="E180:Q180" si="44">SUM(E181:E182)</f>
        <v>0</v>
      </c>
      <c r="F180" s="39">
        <f t="shared" ref="F180:P180" si="45">SUM(F181:F182)</f>
        <v>0</v>
      </c>
      <c r="G180" s="39">
        <f t="shared" si="45"/>
        <v>0</v>
      </c>
      <c r="H180" s="39">
        <f t="shared" si="45"/>
        <v>0</v>
      </c>
      <c r="I180" s="39">
        <f t="shared" si="45"/>
        <v>0</v>
      </c>
      <c r="J180" s="39">
        <f t="shared" si="45"/>
        <v>0</v>
      </c>
      <c r="K180" s="39">
        <f t="shared" si="45"/>
        <v>0</v>
      </c>
      <c r="L180" s="39">
        <f t="shared" si="45"/>
        <v>0</v>
      </c>
      <c r="M180" s="39">
        <f t="shared" si="45"/>
        <v>0</v>
      </c>
      <c r="N180" s="39">
        <f t="shared" si="45"/>
        <v>0</v>
      </c>
      <c r="O180" s="39">
        <f t="shared" si="45"/>
        <v>0</v>
      </c>
      <c r="P180" s="39">
        <f t="shared" si="45"/>
        <v>0</v>
      </c>
      <c r="Q180" s="39">
        <f t="shared" si="44"/>
        <v>0</v>
      </c>
    </row>
    <row r="181" spans="1:17" s="26" customFormat="1" ht="30" x14ac:dyDescent="0.2">
      <c r="A181" s="4" t="s">
        <v>198</v>
      </c>
      <c r="B181" s="4" t="s">
        <v>197</v>
      </c>
      <c r="C181" s="45">
        <v>0</v>
      </c>
      <c r="D181" s="45"/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/>
      <c r="L181" s="45"/>
      <c r="M181" s="45"/>
      <c r="N181" s="45"/>
      <c r="O181" s="45"/>
      <c r="P181" s="45"/>
      <c r="Q181" s="45">
        <f t="shared" ref="Q181:Q188" si="46">SUM(E181:J181)</f>
        <v>0</v>
      </c>
    </row>
    <row r="182" spans="1:17" s="26" customFormat="1" ht="30" x14ac:dyDescent="0.2">
      <c r="A182" s="4" t="s">
        <v>196</v>
      </c>
      <c r="B182" s="4" t="s">
        <v>199</v>
      </c>
      <c r="C182" s="45">
        <v>0</v>
      </c>
      <c r="D182" s="45"/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/>
      <c r="L182" s="45"/>
      <c r="M182" s="45"/>
      <c r="N182" s="45"/>
      <c r="O182" s="45"/>
      <c r="P182" s="45"/>
      <c r="Q182" s="45">
        <f t="shared" si="46"/>
        <v>0</v>
      </c>
    </row>
    <row r="183" spans="1:17" s="23" customFormat="1" x14ac:dyDescent="0.2">
      <c r="A183" s="37">
        <v>4.2</v>
      </c>
      <c r="B183" s="38" t="s">
        <v>200</v>
      </c>
      <c r="C183" s="39">
        <f>SUM(C184:C185)</f>
        <v>0</v>
      </c>
      <c r="D183" s="39"/>
      <c r="E183" s="39">
        <f t="shared" ref="E183:J183" si="47">SUM(E184:E185)</f>
        <v>0</v>
      </c>
      <c r="F183" s="39">
        <f t="shared" si="47"/>
        <v>0</v>
      </c>
      <c r="G183" s="39">
        <f t="shared" si="47"/>
        <v>0</v>
      </c>
      <c r="H183" s="39">
        <f t="shared" si="47"/>
        <v>0</v>
      </c>
      <c r="I183" s="39">
        <f t="shared" si="47"/>
        <v>0</v>
      </c>
      <c r="J183" s="39">
        <f t="shared" si="47"/>
        <v>0</v>
      </c>
      <c r="K183" s="39"/>
      <c r="L183" s="39"/>
      <c r="M183" s="39"/>
      <c r="N183" s="39"/>
      <c r="O183" s="39"/>
      <c r="P183" s="39"/>
      <c r="Q183" s="39">
        <f>SUM(Q184:Q185)</f>
        <v>0</v>
      </c>
    </row>
    <row r="184" spans="1:17" s="26" customFormat="1" x14ac:dyDescent="0.2">
      <c r="A184" s="4" t="s">
        <v>207</v>
      </c>
      <c r="B184" s="4" t="s">
        <v>206</v>
      </c>
      <c r="C184" s="45">
        <v>0</v>
      </c>
      <c r="D184" s="45"/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/>
      <c r="L184" s="45"/>
      <c r="M184" s="45"/>
      <c r="N184" s="45"/>
      <c r="O184" s="45"/>
      <c r="P184" s="45"/>
      <c r="Q184" s="45">
        <f t="shared" si="46"/>
        <v>0</v>
      </c>
    </row>
    <row r="185" spans="1:17" s="26" customFormat="1" x14ac:dyDescent="0.2">
      <c r="A185" s="4" t="s">
        <v>209</v>
      </c>
      <c r="B185" s="4" t="s">
        <v>208</v>
      </c>
      <c r="C185" s="45">
        <v>0</v>
      </c>
      <c r="D185" s="45"/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/>
      <c r="L185" s="45"/>
      <c r="M185" s="45"/>
      <c r="N185" s="45"/>
      <c r="O185" s="45"/>
      <c r="P185" s="45"/>
      <c r="Q185" s="45">
        <f t="shared" si="46"/>
        <v>0</v>
      </c>
    </row>
    <row r="186" spans="1:17" s="23" customFormat="1" x14ac:dyDescent="0.2">
      <c r="A186" s="37">
        <v>4.3</v>
      </c>
      <c r="B186" s="38" t="s">
        <v>203</v>
      </c>
      <c r="C186" s="39">
        <f>SUM(C187)</f>
        <v>0</v>
      </c>
      <c r="D186" s="39"/>
      <c r="E186" s="39">
        <f t="shared" ref="E186:J186" si="48">SUM(E187)</f>
        <v>0</v>
      </c>
      <c r="F186" s="39">
        <v>0</v>
      </c>
      <c r="G186" s="39">
        <v>0</v>
      </c>
      <c r="H186" s="39">
        <f t="shared" si="48"/>
        <v>0</v>
      </c>
      <c r="I186" s="39">
        <f t="shared" si="48"/>
        <v>0</v>
      </c>
      <c r="J186" s="39">
        <f t="shared" si="48"/>
        <v>0</v>
      </c>
      <c r="K186" s="39"/>
      <c r="L186" s="39"/>
      <c r="M186" s="39"/>
      <c r="N186" s="39"/>
      <c r="O186" s="39"/>
      <c r="P186" s="39"/>
      <c r="Q186" s="39">
        <f>SUM(Q187)</f>
        <v>0</v>
      </c>
    </row>
    <row r="187" spans="1:17" s="26" customFormat="1" x14ac:dyDescent="0.2">
      <c r="A187" s="4" t="s">
        <v>205</v>
      </c>
      <c r="B187" s="4" t="s">
        <v>204</v>
      </c>
      <c r="C187" s="45">
        <v>0</v>
      </c>
      <c r="D187" s="45"/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/>
      <c r="L187" s="45"/>
      <c r="M187" s="45"/>
      <c r="N187" s="45"/>
      <c r="O187" s="45"/>
      <c r="P187" s="45"/>
      <c r="Q187" s="45">
        <f t="shared" si="46"/>
        <v>0</v>
      </c>
    </row>
    <row r="188" spans="1:17" s="27" customFormat="1" x14ac:dyDescent="0.2">
      <c r="A188" s="78" t="s">
        <v>212</v>
      </c>
      <c r="B188" s="78"/>
      <c r="C188" s="46">
        <f>+C180+C183+C186</f>
        <v>0</v>
      </c>
      <c r="D188" s="46"/>
      <c r="E188" s="46">
        <f t="shared" ref="E188:G188" si="49">+E180+E183+E186</f>
        <v>0</v>
      </c>
      <c r="F188" s="46">
        <f t="shared" si="49"/>
        <v>0</v>
      </c>
      <c r="G188" s="46">
        <f t="shared" si="49"/>
        <v>0</v>
      </c>
      <c r="H188" s="46">
        <f>+H180+H183+H186</f>
        <v>0</v>
      </c>
      <c r="I188" s="46">
        <v>0</v>
      </c>
      <c r="J188" s="46">
        <v>0</v>
      </c>
      <c r="K188" s="46"/>
      <c r="L188" s="46"/>
      <c r="M188" s="46"/>
      <c r="N188" s="46"/>
      <c r="O188" s="46"/>
      <c r="P188" s="46"/>
      <c r="Q188" s="46">
        <f t="shared" si="46"/>
        <v>0</v>
      </c>
    </row>
    <row r="189" spans="1:17" s="26" customFormat="1" x14ac:dyDescent="0.2">
      <c r="A189" s="4"/>
      <c r="B189" s="4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25"/>
    </row>
    <row r="190" spans="1:17" s="23" customFormat="1" ht="15.75" thickBot="1" x14ac:dyDescent="0.25">
      <c r="A190" s="79" t="s">
        <v>213</v>
      </c>
      <c r="B190" s="79"/>
      <c r="C190" s="18">
        <f t="shared" ref="C190:P190" si="50">+C15+C188</f>
        <v>21215522200</v>
      </c>
      <c r="D190" s="18">
        <f t="shared" si="50"/>
        <v>21232072200</v>
      </c>
      <c r="E190" s="18">
        <f t="shared" si="50"/>
        <v>1625088318.04</v>
      </c>
      <c r="F190" s="18">
        <f t="shared" si="50"/>
        <v>1656740177.28</v>
      </c>
      <c r="G190" s="18">
        <f t="shared" si="50"/>
        <v>1656881870.8899999</v>
      </c>
      <c r="H190" s="18">
        <f t="shared" si="50"/>
        <v>1672360909.1900003</v>
      </c>
      <c r="I190" s="18">
        <f t="shared" si="50"/>
        <v>1659116969.3</v>
      </c>
      <c r="J190" s="18">
        <f t="shared" si="50"/>
        <v>1662655936.1500001</v>
      </c>
      <c r="K190" s="18">
        <f t="shared" si="50"/>
        <v>1653196546.6799998</v>
      </c>
      <c r="L190" s="18">
        <f t="shared" si="50"/>
        <v>0</v>
      </c>
      <c r="M190" s="18">
        <f t="shared" si="50"/>
        <v>0</v>
      </c>
      <c r="N190" s="18">
        <f t="shared" si="50"/>
        <v>0</v>
      </c>
      <c r="O190" s="18">
        <f t="shared" si="50"/>
        <v>0</v>
      </c>
      <c r="P190" s="18">
        <f t="shared" si="50"/>
        <v>0</v>
      </c>
      <c r="Q190" s="18">
        <f>+Q15+Q188</f>
        <v>11586040727.530001</v>
      </c>
    </row>
    <row r="191" spans="1:17" ht="15.75" thickTop="1" x14ac:dyDescent="0.2">
      <c r="A191" s="20" t="s">
        <v>94</v>
      </c>
    </row>
    <row r="193" spans="1:17" x14ac:dyDescent="0.25">
      <c r="A193" s="19" t="s">
        <v>81</v>
      </c>
    </row>
    <row r="194" spans="1:17" x14ac:dyDescent="0.25">
      <c r="A194" s="63" t="s">
        <v>82</v>
      </c>
    </row>
    <row r="195" spans="1:17" ht="24.75" customHeight="1" x14ac:dyDescent="0.25">
      <c r="A195" s="77" t="s">
        <v>83</v>
      </c>
      <c r="B195" s="77"/>
    </row>
    <row r="196" spans="1:17" x14ac:dyDescent="0.25">
      <c r="A196" s="63" t="s">
        <v>84</v>
      </c>
    </row>
    <row r="197" spans="1:17" x14ac:dyDescent="0.25">
      <c r="A197" s="63" t="s">
        <v>85</v>
      </c>
    </row>
    <row r="198" spans="1:17" x14ac:dyDescent="0.25">
      <c r="A198" s="63" t="s">
        <v>86</v>
      </c>
    </row>
    <row r="199" spans="1:17" x14ac:dyDescent="0.25">
      <c r="A199" s="63" t="s">
        <v>87</v>
      </c>
    </row>
    <row r="200" spans="1:17" x14ac:dyDescent="0.25">
      <c r="A200" s="63"/>
    </row>
    <row r="201" spans="1:17" x14ac:dyDescent="0.25">
      <c r="A201" s="63"/>
    </row>
    <row r="202" spans="1:17" x14ac:dyDescent="0.25">
      <c r="A202" s="63"/>
    </row>
    <row r="204" spans="1:17" x14ac:dyDescent="0.2">
      <c r="B204" s="49"/>
      <c r="E204" s="53"/>
      <c r="F204" s="53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s="3" customFormat="1" x14ac:dyDescent="0.2">
      <c r="A205" s="21"/>
      <c r="B205" s="42" t="s">
        <v>214</v>
      </c>
      <c r="C205" s="47"/>
      <c r="D205" s="22"/>
      <c r="E205" s="80" t="s">
        <v>215</v>
      </c>
      <c r="F205" s="80"/>
      <c r="G205" s="8"/>
      <c r="H205" s="47"/>
      <c r="I205" s="47"/>
      <c r="J205" s="47"/>
      <c r="K205" s="47"/>
      <c r="L205" s="47"/>
      <c r="M205" s="47"/>
      <c r="N205" s="47"/>
      <c r="O205" s="47"/>
      <c r="P205" s="47"/>
      <c r="Q205" s="47"/>
    </row>
    <row r="206" spans="1:17" x14ac:dyDescent="0.2">
      <c r="B206" s="43" t="s">
        <v>216</v>
      </c>
      <c r="E206" s="81" t="s">
        <v>217</v>
      </c>
      <c r="F206" s="81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">
      <c r="B207" s="48"/>
    </row>
    <row r="216" spans="4:6" x14ac:dyDescent="0.2">
      <c r="D216" s="56"/>
      <c r="F216" s="60"/>
    </row>
    <row r="221" spans="4:6" x14ac:dyDescent="0.2">
      <c r="E221" s="56"/>
      <c r="F221" s="55"/>
    </row>
  </sheetData>
  <mergeCells count="10">
    <mergeCell ref="A195:B195"/>
    <mergeCell ref="A188:B188"/>
    <mergeCell ref="A190:B190"/>
    <mergeCell ref="E205:F205"/>
    <mergeCell ref="E206:F206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68" fitToHeight="0" orientation="landscape" r:id="rId1"/>
  <headerFooter>
    <oddFooter>&amp;C&amp;P</oddFooter>
  </headerFooter>
  <rowBreaks count="5" manualBreakCount="5">
    <brk id="47" max="16" man="1"/>
    <brk id="79" max="16" man="1"/>
    <brk id="120" max="16" man="1"/>
    <brk id="152" max="16" man="1"/>
    <brk id="189" max="16" man="1"/>
  </rowBreaks>
  <ignoredErrors>
    <ignoredError sqref="Q19:Q151 Q153:Q154 Q164:Q198 Q163 Q160:Q161 Q158 Q155:Q157 Q159 Q16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2024-08-09T19:44:25Z</cp:lastPrinted>
  <dcterms:created xsi:type="dcterms:W3CDTF">2021-09-03T13:12:25Z</dcterms:created>
  <dcterms:modified xsi:type="dcterms:W3CDTF">2024-08-12T15:31:47Z</dcterms:modified>
</cp:coreProperties>
</file>