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teresa_fernandez_inabima_gob_do/Documents/Escritorio/DOCUMENTOS TRANSPARENCIA/DOCUMENTOS TRANSPARENCIA 2024/12 TRANSPARENCIA DICIEMBRE 2024/PLANILLAS PARA LLENAR TRANSPARENCIA DIC 2024/"/>
    </mc:Choice>
  </mc:AlternateContent>
  <xr:revisionPtr revIDLastSave="3331" documentId="13_ncr:1_{FCA4BE84-4442-448B-9086-FE4572246451}" xr6:coauthVersionLast="47" xr6:coauthVersionMax="47" xr10:uidLastSave="{60CCBDCC-7469-4C4F-A3D1-25576AA6C898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Ejecucion'!$A$1:$Q$222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53" i="1" l="1"/>
  <c r="P166" i="1"/>
  <c r="N166" i="1"/>
  <c r="O166" i="1"/>
  <c r="P174" i="1"/>
  <c r="O153" i="1"/>
  <c r="P134" i="1"/>
  <c r="P133" i="1" s="1"/>
  <c r="P114" i="1"/>
  <c r="P98" i="1"/>
  <c r="P95" i="1"/>
  <c r="P121" i="1"/>
  <c r="O95" i="1"/>
  <c r="P67" i="1"/>
  <c r="P78" i="1"/>
  <c r="O67" i="1"/>
  <c r="P62" i="1"/>
  <c r="P39" i="1"/>
  <c r="P60" i="1"/>
  <c r="O78" i="1"/>
  <c r="O39" i="1"/>
  <c r="O33" i="1"/>
  <c r="P33" i="1"/>
  <c r="P26" i="1"/>
  <c r="N26" i="1"/>
  <c r="O18" i="1"/>
  <c r="D166" i="1"/>
  <c r="D153" i="1"/>
  <c r="D114" i="1"/>
  <c r="D95" i="1"/>
  <c r="D78" i="1"/>
  <c r="D67" i="1"/>
  <c r="P152" i="1" l="1"/>
  <c r="P94" i="1"/>
  <c r="D91" i="1"/>
  <c r="D55" i="1"/>
  <c r="D52" i="1"/>
  <c r="D46" i="1"/>
  <c r="D39" i="1"/>
  <c r="D38" i="1" l="1"/>
  <c r="D26" i="1" l="1"/>
  <c r="O174" i="1"/>
  <c r="O152" i="1" s="1"/>
  <c r="O134" i="1"/>
  <c r="O133" i="1" s="1"/>
  <c r="N134" i="1"/>
  <c r="O101" i="1"/>
  <c r="O121" i="1"/>
  <c r="O114" i="1"/>
  <c r="O98" i="1"/>
  <c r="M98" i="1"/>
  <c r="O62" i="1"/>
  <c r="O60" i="1"/>
  <c r="O46" i="1"/>
  <c r="N39" i="1"/>
  <c r="O26" i="1"/>
  <c r="N18" i="1"/>
  <c r="Q22" i="1"/>
  <c r="Q23" i="1"/>
  <c r="O94" i="1" l="1"/>
  <c r="N153" i="1"/>
  <c r="N152" i="1" s="1"/>
  <c r="N133" i="1"/>
  <c r="N121" i="1"/>
  <c r="N114" i="1"/>
  <c r="M114" i="1"/>
  <c r="M121" i="1"/>
  <c r="M95" i="1"/>
  <c r="N95" i="1"/>
  <c r="N101" i="1"/>
  <c r="N78" i="1"/>
  <c r="M78" i="1"/>
  <c r="L78" i="1"/>
  <c r="M67" i="1"/>
  <c r="L67" i="1"/>
  <c r="N62" i="1"/>
  <c r="N67" i="1"/>
  <c r="N60" i="1"/>
  <c r="M60" i="1"/>
  <c r="N55" i="1"/>
  <c r="M55" i="1"/>
  <c r="N33" i="1"/>
  <c r="F26" i="1"/>
  <c r="I26" i="1"/>
  <c r="K202" i="1"/>
  <c r="L202" i="1"/>
  <c r="K199" i="1"/>
  <c r="L199" i="1"/>
  <c r="M199" i="1"/>
  <c r="J189" i="1"/>
  <c r="K189" i="1"/>
  <c r="L189" i="1"/>
  <c r="M189" i="1"/>
  <c r="N189" i="1"/>
  <c r="O189" i="1"/>
  <c r="P189" i="1"/>
  <c r="K186" i="1"/>
  <c r="L186" i="1"/>
  <c r="M186" i="1"/>
  <c r="N186" i="1"/>
  <c r="O186" i="1"/>
  <c r="P186" i="1"/>
  <c r="D33" i="1"/>
  <c r="D181" i="1"/>
  <c r="D180" i="1" s="1"/>
  <c r="D134" i="1"/>
  <c r="D133" i="1" s="1"/>
  <c r="D121" i="1"/>
  <c r="D107" i="1"/>
  <c r="D105" i="1"/>
  <c r="D101" i="1"/>
  <c r="D98" i="1"/>
  <c r="C134" i="1"/>
  <c r="D110" i="1"/>
  <c r="C39" i="1"/>
  <c r="D18" i="1"/>
  <c r="C18" i="1"/>
  <c r="C26" i="1"/>
  <c r="C33" i="1"/>
  <c r="M166" i="1"/>
  <c r="M153" i="1"/>
  <c r="M134" i="1"/>
  <c r="M133" i="1" s="1"/>
  <c r="M107" i="1"/>
  <c r="L114" i="1"/>
  <c r="L98" i="1"/>
  <c r="L95" i="1"/>
  <c r="K101" i="1"/>
  <c r="M105" i="1"/>
  <c r="M101" i="1"/>
  <c r="M39" i="1"/>
  <c r="M62" i="1"/>
  <c r="L52" i="1"/>
  <c r="L55" i="1"/>
  <c r="L39" i="1"/>
  <c r="M33" i="1"/>
  <c r="E26" i="1"/>
  <c r="M18" i="1"/>
  <c r="L18" i="1"/>
  <c r="K164" i="1"/>
  <c r="N17" i="1" l="1"/>
  <c r="N94" i="1"/>
  <c r="D17" i="1"/>
  <c r="M94" i="1"/>
  <c r="C17" i="1"/>
  <c r="M152" i="1"/>
  <c r="L166" i="1"/>
  <c r="L161" i="1"/>
  <c r="L134" i="1"/>
  <c r="L133" i="1" s="1"/>
  <c r="L121" i="1"/>
  <c r="L105" i="1"/>
  <c r="L101" i="1"/>
  <c r="L46" i="1"/>
  <c r="L62" i="1"/>
  <c r="K62" i="1"/>
  <c r="K39" i="1"/>
  <c r="L33" i="1"/>
  <c r="L17" i="1" s="1"/>
  <c r="K153" i="1"/>
  <c r="K152" i="1" s="1"/>
  <c r="K134" i="1"/>
  <c r="K133" i="1" s="1"/>
  <c r="K121" i="1"/>
  <c r="K114" i="1"/>
  <c r="K105" i="1"/>
  <c r="K98" i="1"/>
  <c r="J78" i="1"/>
  <c r="K78" i="1"/>
  <c r="K67" i="1"/>
  <c r="J67" i="1"/>
  <c r="K55" i="1"/>
  <c r="K18" i="1"/>
  <c r="K33" i="1"/>
  <c r="L94" i="1" l="1"/>
  <c r="L152" i="1"/>
  <c r="K94" i="1"/>
  <c r="J202" i="1"/>
  <c r="I202" i="1"/>
  <c r="I199" i="1"/>
  <c r="J199" i="1"/>
  <c r="I196" i="1"/>
  <c r="J196" i="1"/>
  <c r="K196" i="1"/>
  <c r="L196" i="1"/>
  <c r="M196" i="1"/>
  <c r="N196" i="1"/>
  <c r="O196" i="1"/>
  <c r="P196" i="1"/>
  <c r="I189" i="1"/>
  <c r="I186" i="1"/>
  <c r="J186" i="1"/>
  <c r="I180" i="1"/>
  <c r="J180" i="1"/>
  <c r="K180" i="1"/>
  <c r="L180" i="1"/>
  <c r="M180" i="1"/>
  <c r="N180" i="1"/>
  <c r="O180" i="1"/>
  <c r="P180" i="1"/>
  <c r="Q178" i="1"/>
  <c r="Q175" i="1"/>
  <c r="Q173" i="1"/>
  <c r="Q172" i="1"/>
  <c r="Q171" i="1"/>
  <c r="Q166" i="1"/>
  <c r="J153" i="1"/>
  <c r="I153" i="1"/>
  <c r="H153" i="1"/>
  <c r="F164" i="1"/>
  <c r="G164" i="1"/>
  <c r="H164" i="1"/>
  <c r="I164" i="1"/>
  <c r="J164" i="1"/>
  <c r="E164" i="1"/>
  <c r="F161" i="1"/>
  <c r="G161" i="1"/>
  <c r="H161" i="1"/>
  <c r="I161" i="1"/>
  <c r="J161" i="1"/>
  <c r="E161" i="1"/>
  <c r="J158" i="1"/>
  <c r="I158" i="1"/>
  <c r="H158" i="1"/>
  <c r="J134" i="1"/>
  <c r="J133" i="1" s="1"/>
  <c r="J121" i="1"/>
  <c r="I121" i="1"/>
  <c r="H121" i="1"/>
  <c r="G121" i="1"/>
  <c r="F114" i="1"/>
  <c r="G114" i="1"/>
  <c r="H114" i="1"/>
  <c r="I114" i="1"/>
  <c r="J114" i="1"/>
  <c r="E114" i="1"/>
  <c r="J105" i="1"/>
  <c r="J98" i="1"/>
  <c r="H107" i="1"/>
  <c r="I98" i="1"/>
  <c r="H98" i="1"/>
  <c r="J95" i="1"/>
  <c r="I95" i="1"/>
  <c r="Q93" i="1"/>
  <c r="J91" i="1"/>
  <c r="I91" i="1"/>
  <c r="K91" i="1"/>
  <c r="K38" i="1" s="1"/>
  <c r="L91" i="1"/>
  <c r="L38" i="1" s="1"/>
  <c r="M91" i="1"/>
  <c r="M38" i="1" s="1"/>
  <c r="N91" i="1"/>
  <c r="N38" i="1" s="1"/>
  <c r="O91" i="1"/>
  <c r="O38" i="1" s="1"/>
  <c r="P91" i="1"/>
  <c r="P38" i="1" s="1"/>
  <c r="R38" i="1" s="1"/>
  <c r="H91" i="1"/>
  <c r="H78" i="1"/>
  <c r="I78" i="1"/>
  <c r="G78" i="1"/>
  <c r="I67" i="1"/>
  <c r="H67" i="1"/>
  <c r="Q76" i="1"/>
  <c r="Q69" i="1"/>
  <c r="Q68" i="1"/>
  <c r="Q71" i="1"/>
  <c r="J39" i="1"/>
  <c r="J60" i="1"/>
  <c r="J55" i="1" s="1"/>
  <c r="I60" i="1"/>
  <c r="I55" i="1" s="1"/>
  <c r="J62" i="1"/>
  <c r="I62" i="1"/>
  <c r="I39" i="1"/>
  <c r="J26" i="1"/>
  <c r="J33" i="1"/>
  <c r="I33" i="1"/>
  <c r="H33" i="1"/>
  <c r="J18" i="1"/>
  <c r="Q20" i="1"/>
  <c r="O17" i="1"/>
  <c r="P18" i="1"/>
  <c r="P17" i="1" s="1"/>
  <c r="I18" i="1"/>
  <c r="N15" i="1" l="1"/>
  <c r="I17" i="1"/>
  <c r="L15" i="1"/>
  <c r="L206" i="1" s="1"/>
  <c r="I152" i="1"/>
  <c r="J17" i="1"/>
  <c r="Q60" i="1"/>
  <c r="J152" i="1"/>
  <c r="J94" i="1"/>
  <c r="J38" i="1"/>
  <c r="Q67" i="1"/>
  <c r="I94" i="1"/>
  <c r="D60" i="1" l="1"/>
  <c r="H95" i="1"/>
  <c r="D174" i="1"/>
  <c r="D177" i="1"/>
  <c r="D161" i="1"/>
  <c r="D158" i="1"/>
  <c r="C121" i="1"/>
  <c r="D94" i="1"/>
  <c r="I134" i="1"/>
  <c r="I133" i="1" s="1"/>
  <c r="D152" i="1" l="1"/>
  <c r="I38" i="1"/>
  <c r="H26" i="1"/>
  <c r="H202" i="1"/>
  <c r="F199" i="1"/>
  <c r="G199" i="1"/>
  <c r="H199" i="1"/>
  <c r="F196" i="1"/>
  <c r="G196" i="1"/>
  <c r="H196" i="1"/>
  <c r="F189" i="1"/>
  <c r="G189" i="1"/>
  <c r="H189" i="1"/>
  <c r="F186" i="1"/>
  <c r="G186" i="1"/>
  <c r="H186" i="1"/>
  <c r="F180" i="1"/>
  <c r="G180" i="1"/>
  <c r="H180" i="1"/>
  <c r="E180" i="1"/>
  <c r="F152" i="1"/>
  <c r="G152" i="1"/>
  <c r="H134" i="1"/>
  <c r="H133" i="1" s="1"/>
  <c r="H46" i="1"/>
  <c r="Q46" i="1" s="1"/>
  <c r="H39" i="1"/>
  <c r="Q91" i="1"/>
  <c r="Q78" i="1"/>
  <c r="H62" i="1"/>
  <c r="H18" i="1"/>
  <c r="D186" i="1"/>
  <c r="F121" i="1"/>
  <c r="Q61" i="1"/>
  <c r="C101" i="1"/>
  <c r="E55" i="1"/>
  <c r="G134" i="1"/>
  <c r="G133" i="1" s="1"/>
  <c r="Q81" i="1"/>
  <c r="Q82" i="1"/>
  <c r="Q83" i="1"/>
  <c r="Q84" i="1"/>
  <c r="Q86" i="1"/>
  <c r="Q87" i="1"/>
  <c r="Q88" i="1"/>
  <c r="Q89" i="1"/>
  <c r="Q90" i="1"/>
  <c r="Q92" i="1"/>
  <c r="G62" i="1"/>
  <c r="G39" i="1"/>
  <c r="F39" i="1"/>
  <c r="F33" i="1"/>
  <c r="G33" i="1"/>
  <c r="Q19" i="1"/>
  <c r="Q21" i="1"/>
  <c r="Q25" i="1"/>
  <c r="F18" i="1"/>
  <c r="G18" i="1"/>
  <c r="C62" i="1"/>
  <c r="E134" i="1"/>
  <c r="F134" i="1"/>
  <c r="F133" i="1" s="1"/>
  <c r="F62" i="1"/>
  <c r="E18" i="1"/>
  <c r="D15" i="1" l="1"/>
  <c r="H204" i="1"/>
  <c r="G38" i="1"/>
  <c r="H38" i="1"/>
  <c r="F204" i="1"/>
  <c r="H152" i="1"/>
  <c r="G204" i="1"/>
  <c r="F38" i="1"/>
  <c r="H17" i="1"/>
  <c r="C38" i="1"/>
  <c r="H94" i="1"/>
  <c r="Q18" i="1"/>
  <c r="F94" i="1"/>
  <c r="G94" i="1"/>
  <c r="F17" i="1"/>
  <c r="E62" i="1"/>
  <c r="H15" i="1" l="1"/>
  <c r="C189" i="1"/>
  <c r="C114" i="1"/>
  <c r="C98" i="1"/>
  <c r="G17" i="1"/>
  <c r="K17" i="1"/>
  <c r="K15" i="1" s="1"/>
  <c r="K206" i="1" s="1"/>
  <c r="M17" i="1"/>
  <c r="E33" i="1"/>
  <c r="E39" i="1"/>
  <c r="E38" i="1" s="1"/>
  <c r="Q38" i="1" s="1"/>
  <c r="Q62" i="1"/>
  <c r="Q95" i="1"/>
  <c r="Q98" i="1"/>
  <c r="Q101" i="1"/>
  <c r="C105" i="1"/>
  <c r="E110" i="1"/>
  <c r="Q110" i="1" s="1"/>
  <c r="Q114" i="1"/>
  <c r="Q121" i="1"/>
  <c r="C133" i="1"/>
  <c r="E133" i="1"/>
  <c r="E144" i="1"/>
  <c r="C153" i="1"/>
  <c r="C161" i="1"/>
  <c r="E152" i="1"/>
  <c r="C180" i="1"/>
  <c r="C186" i="1"/>
  <c r="E186" i="1"/>
  <c r="E189" i="1"/>
  <c r="C196" i="1"/>
  <c r="E196" i="1"/>
  <c r="C199" i="1"/>
  <c r="E199" i="1"/>
  <c r="C202" i="1"/>
  <c r="E202" i="1"/>
  <c r="Q99" i="1"/>
  <c r="Q100" i="1"/>
  <c r="Q102" i="1"/>
  <c r="Q103" i="1"/>
  <c r="Q106" i="1"/>
  <c r="Q107" i="1"/>
  <c r="Q108" i="1"/>
  <c r="Q109" i="1"/>
  <c r="Q111" i="1"/>
  <c r="Q113" i="1"/>
  <c r="Q96" i="1"/>
  <c r="Q97" i="1"/>
  <c r="Q70" i="1"/>
  <c r="Q72" i="1"/>
  <c r="Q73" i="1"/>
  <c r="Q74" i="1"/>
  <c r="Q75" i="1"/>
  <c r="Q77" i="1"/>
  <c r="Q122" i="1"/>
  <c r="Q123" i="1"/>
  <c r="Q124" i="1"/>
  <c r="Q125" i="1"/>
  <c r="Q126" i="1"/>
  <c r="Q127" i="1"/>
  <c r="Q128" i="1"/>
  <c r="Q129" i="1"/>
  <c r="Q130" i="1"/>
  <c r="Q131" i="1"/>
  <c r="Q132" i="1"/>
  <c r="Q116" i="1"/>
  <c r="Q117" i="1"/>
  <c r="Q118" i="1"/>
  <c r="Q119" i="1"/>
  <c r="Q115" i="1"/>
  <c r="Q65" i="1"/>
  <c r="Q47" i="1"/>
  <c r="Q49" i="1"/>
  <c r="Q50" i="1"/>
  <c r="Q51" i="1"/>
  <c r="Q52" i="1"/>
  <c r="Q56" i="1"/>
  <c r="Q59" i="1"/>
  <c r="Q45" i="1"/>
  <c r="Q30" i="1"/>
  <c r="Q29" i="1"/>
  <c r="Q31" i="1"/>
  <c r="Q32" i="1"/>
  <c r="Q55" i="1" l="1"/>
  <c r="C94" i="1"/>
  <c r="C204" i="1"/>
  <c r="E204" i="1"/>
  <c r="C152" i="1"/>
  <c r="C144" i="1" s="1"/>
  <c r="E17" i="1"/>
  <c r="Q17" i="1" s="1"/>
  <c r="Q105" i="1"/>
  <c r="E94" i="1"/>
  <c r="Q39" i="1"/>
  <c r="Q120" i="1" l="1"/>
  <c r="Q145" i="1" l="1"/>
  <c r="Q43" i="1"/>
  <c r="Q24" i="1" l="1"/>
  <c r="Q138" i="1" l="1"/>
  <c r="Q141" i="1"/>
  <c r="Q139" i="1"/>
  <c r="Q181" i="1"/>
  <c r="Q188" i="1"/>
  <c r="Q187" i="1"/>
  <c r="Q192" i="1"/>
  <c r="Q191" i="1"/>
  <c r="Q190" i="1"/>
  <c r="Q203" i="1"/>
  <c r="Q202" i="1" s="1"/>
  <c r="Q201" i="1"/>
  <c r="Q200" i="1"/>
  <c r="Q198" i="1"/>
  <c r="Q197" i="1"/>
  <c r="Q28" i="1"/>
  <c r="Q185" i="1"/>
  <c r="Q184" i="1"/>
  <c r="Q183" i="1"/>
  <c r="Q179" i="1"/>
  <c r="Q177" i="1"/>
  <c r="Q176" i="1"/>
  <c r="Q174" i="1"/>
  <c r="Q164" i="1"/>
  <c r="Q146" i="1"/>
  <c r="Q147" i="1"/>
  <c r="Q148" i="1"/>
  <c r="Q149" i="1"/>
  <c r="Q150" i="1"/>
  <c r="Q151" i="1"/>
  <c r="Q140" i="1"/>
  <c r="Q142" i="1"/>
  <c r="Q143" i="1"/>
  <c r="Q199" i="1" l="1"/>
  <c r="Q196" i="1"/>
  <c r="Q189" i="1"/>
  <c r="I15" i="1"/>
  <c r="I206" i="1" s="1"/>
  <c r="Q186" i="1"/>
  <c r="Q162" i="1"/>
  <c r="Q144" i="1"/>
  <c r="Q180" i="1" l="1"/>
  <c r="Q204" i="1"/>
  <c r="Q154" i="1"/>
  <c r="Q153" i="1" l="1"/>
  <c r="Q161" i="1"/>
  <c r="Q152" i="1" l="1"/>
  <c r="Q26" i="1"/>
  <c r="Q133" i="1"/>
  <c r="Q33" i="1"/>
  <c r="H206" i="1" l="1"/>
  <c r="P15" i="1"/>
  <c r="N206" i="1"/>
  <c r="M15" i="1"/>
  <c r="M206" i="1" s="1"/>
  <c r="J15" i="1"/>
  <c r="J206" i="1" s="1"/>
  <c r="F15" i="1"/>
  <c r="F206" i="1" s="1"/>
  <c r="P206" i="1" l="1"/>
  <c r="D206" i="1"/>
  <c r="O15" i="1"/>
  <c r="O206" i="1" s="1"/>
  <c r="E15" i="1"/>
  <c r="E206" i="1" s="1"/>
  <c r="Q41" i="1"/>
  <c r="Q40" i="1"/>
  <c r="Q42" i="1"/>
  <c r="Q44" i="1"/>
  <c r="Q134" i="1" l="1"/>
  <c r="Q136" i="1" l="1"/>
  <c r="Q135" i="1"/>
  <c r="Q36" i="1"/>
  <c r="Q34" i="1"/>
  <c r="Q35" i="1"/>
  <c r="Q37" i="1"/>
  <c r="C15" i="1" l="1"/>
  <c r="C206" i="1" s="1"/>
  <c r="Q94" i="1" l="1"/>
  <c r="Q15" i="1" s="1"/>
  <c r="Q206" i="1" l="1"/>
  <c r="G15" i="1"/>
  <c r="G206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<sst xmlns="http://schemas.openxmlformats.org/spreadsheetml/2006/main" count="399" uniqueCount="396">
  <si>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</si>
  <si>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</si>
  <si>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</si>
  <si>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</si>
  <si>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</si>
  <si>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</si>
  <si>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</si>
  <si>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</si>
  <si>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</si>
  <si>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</si>
  <si>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</si>
  <si>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</si>
  <si>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</si>
  <si>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</si>
  <si>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</si>
  <si>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</si>
  <si>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</si>
  <si>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</si>
  <si>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</si>
  <si>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</si>
  <si>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</si>
  <si>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</si>
  <si>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</si>
  <si>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</si>
  <si>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</si>
  <si>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</si>
  <si>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</si>
  <si>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</si>
  <si>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</si>
  <si>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</si>
  <si>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</si>
  <si>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</si>
  <si>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</si>
  <si>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</si>
  <si>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</si>
  <si>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</si>
  <si>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</si>
  <si>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</si>
  <si>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</si>
  <si>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</si>
  <si>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</si>
  <si>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</si>
  <si>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</si>
  <si>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</si>
  <si>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</si>
  <si>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</si>
  <si>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</si>
  <si>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</si>
  <si>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</si>
  <si>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</si>
  <si>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</si>
  <si>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</si>
  <si>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</si>
  <si>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</si>
  <si>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</si>
  <si>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</si>
  <si>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</si>
  <si>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</si>
  <si>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</si>
  <si>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</si>
  <si>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</si>
  <si>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</si>
  <si>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</si>
  <si>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</si>
  <si>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</si>
  <si>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</si>
  <si>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</si>
  <si>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</si>
  <si>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</si>
  <si>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</si>
  <si>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</si>
  <si>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</si>
  <si>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</si>
  <si>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</si>
  <si>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</si>
  <si>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</si>
  <si>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</si>
  <si>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</si>
  <si>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</si>
  <si>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</si>
  <si>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</si>
  <si>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</si>
  <si>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</si>
  <si>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</si>
  <si>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</si>
  <si>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</si>
  <si>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</si>
  <si>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</si>
  <si>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</si>
  <si>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</si>
  <si>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</si>
  <si>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</si>
  <si>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</si>
  <si>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</si>
  <si>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</si>
  <si>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</si>
  <si>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</si>
  <si>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</si>
  <si>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</si>
  <si>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</si>
  <si>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</si>
  <si>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</si>
  <si>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</si>
  <si>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</si>
  <si>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</si>
  <si>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</si>
  <si>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</si>
  <si>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</si>
  <si>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</si>
  <si>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</si>
  <si>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</si>
  <si>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</si>
  <si>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</si>
  <si>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</si>
  <si>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</si>
  <si>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</si>
  <si>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</si>
  <si>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</si>
  <si>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</si>
  <si>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</si>
  <si>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</si>
  <si>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</si>
  <si>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</si>
  <si>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</si>
  <si>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</si>
  <si>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</si>
  <si>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</si>
  <si>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</si>
  <si>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</si>
  <si>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</si>
  <si>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</si>
  <si>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</si>
  <si>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</si>
  <si>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</si>
  <si>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</si>
  <si>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</si>
  <si>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</si>
  <si>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</si>
  <si>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</si>
  <si>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</si>
  <si>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</si>
  <si>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</si>
  <si>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</si>
  <si>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</si>
  <si>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</si>
  <si>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</si>
  <si>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</si>
  <si>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</si>
  <si>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</si>
  <si>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</si>
  <si>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</si>
  <si>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</si>
  <si>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</si>
  <si>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</si>
  <si>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</si>
  <si>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</si>
  <si>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</si>
  <si>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</si>
  <si>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</si>
  <si>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</si>
  <si>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</si>
  <si>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</si>
  <si>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</si>
  <si>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</si>
  <si>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</si>
  <si>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</si>
  <si>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</si>
  <si>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</si>
  <si>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</si>
  <si>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</si>
  <si>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</si>
  <si>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</si>
  <si>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</si>
  <si>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</si>
  <si>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</si>
  <si>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</si>
  <si>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</si>
  <si>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</si>
  <si>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</si>
  <si>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</si>
  <si>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</si>
  <si>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</si>
  <si>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</si>
  <si>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</si>
  <si>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</si>
  <si>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</si>
  <si>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</si>
  <si>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</si>
  <si>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</si>
  <si>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</si>
  <si>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</si>
  <si>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</si>
  <si>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</si>
  <si>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</si>
  <si>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</si>
  <si>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</si>
  <si>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</si>
  <si>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</si>
  <si>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</si>
  <si>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</si>
  <si>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</si>
  <si>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</si>
  <si>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</si>
  <si>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</si>
  <si>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</si>
  <si>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</si>
  <si>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</si>
  <si>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</si>
  <si>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</si>
  <si>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</si>
  <si>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</si>
  <si>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</si>
  <si>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</si>
  <si>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</si>
  <si>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</si>
  <si>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</si>
  <si>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</si>
  <si>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</si>
  <si>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</si>
  <si>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</si>
  <si>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</si>
  <si>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</si>
  <si>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</si>
  <si>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</si>
  <si>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</si>
  <si>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</si>
  <si>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</si>
  <si>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</si>
  <si>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</si>
  <si>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</si>
  <si>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</si>
  <si>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</si>
  <si>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</si>
  <si>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</si>
  <si>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</si>
  <si>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</si>
  <si>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</si>
  <si>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</si>
  <si>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</si>
  <si>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</si>
  <si>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</si>
  <si>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</si>
  <si>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</si>
  <si>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</si>
  <si>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</si>
  <si>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</si>
  <si>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</si>
  <si>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</si>
  <si>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</si>
  <si>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</si>
  <si>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</si>
  <si>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</si>
  <si>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</si>
  <si>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</si>
  <si>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</si>
  <si>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</si>
  <si>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</si>
  <si>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</si>
  <si>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</si>
  <si>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</si>
  <si>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</si>
  <si>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</si>
  <si>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</si>
  <si>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</si>
  <si>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</si>
  <si>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</si>
  <si>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</si>
  <si>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</si>
  <si>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</si>
  <si>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</si>
  <si>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</si>
  <si>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</si>
  <si>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</si>
  <si>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</si>
  <si>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</si>
  <si>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</si>
  <si>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</si>
  <si>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</si>
  <si>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</si>
  <si>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</si>
  <si>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</si>
  <si>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</si>
  <si>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</si>
  <si>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</si>
  <si>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</si>
  <si>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</si>
  <si>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</si>
  <si>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</si>
  <si>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</si>
  <si>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</si>
  <si>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</si>
  <si>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</si>
  <si>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</si>
  <si>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</si>
  <si>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</si>
  <si>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</si>
  <si>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</si>
  <si>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</si>
  <si>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</si>
  <si>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</si>
  <si>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</si>
  <si>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</si>
  <si>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</si>
  <si>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</si>
  <si>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</si>
  <si>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</si>
  <si>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</si>
  <si>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</si>
  <si>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</si>
  <si>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</si>
  <si>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</si>
  <si>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</si>
  <si>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</si>
  <si>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</si>
  <si>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</si>
  <si>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</si>
  <si>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</si>
  <si>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</si>
  <si>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</si>
  <si>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</si>
  <si>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</si>
  <si>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</si>
  <si>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</si>
  <si>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</si>
  <si>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</si>
  <si>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</si>
  <si>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</si>
  <si>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</si>
  <si>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</si>
  <si>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</si>
  <si>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</si>
  <si>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</si>
  <si>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</si>
  <si>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</si>
  <si>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</si>
  <si>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</si>
  <si>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</si>
  <si>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</si>
  <si>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</si>
  <si>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</si>
  <si>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</si>
  <si>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</si>
  <si>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</si>
  <si>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</si>
  <si>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</si>
  <si>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</si>
  <si>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</si>
  <si>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</si>
  <si>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</si>
  <si>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</si>
  <si>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</si>
  <si>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</si>
  <si>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</si>
  <si>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</si>
  <si>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</si>
  <si>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</si>
  <si>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</si>
  <si>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</si>
  <si>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</si>
  <si>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Interinato</t>
  </si>
  <si>
    <t>2.1.1.2.11</t>
  </si>
  <si>
    <t>++</t>
  </si>
  <si>
    <t>2.1.2.2.05</t>
  </si>
  <si>
    <t>Compensación servicios de seguridad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</si>
  <si>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</si>
  <si>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</si>
  <si>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</si>
  <si>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</si>
  <si>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</si>
  <si>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</si>
  <si>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</si>
  <si>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</si>
  <si>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</si>
  <si>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</si>
  <si>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</si>
  <si>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</si>
  <si>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</si>
  <si>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</si>
  <si>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>|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</si>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</sst>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6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16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0" fontId="4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7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4" fillId="0" borderId="0" xfId="0" applyFont="1" applyAlignment="1">
      <alignment horizontal="right" vertical="top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4" fontId="4" fillId="0" borderId="0" xfId="0" applyNumberFormat="1" applyFont="1" applyFill="1" applyAlignment="1">
      <alignment horizontal="right" vertical="top"/>
    </xf>
    <xf numFmtId="4" fontId="4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443907</xdr:colOff>
      <xdr:row>0</xdr:row>
      <xdr:rowOff>0</xdr:rowOff>
    </xdr:from>
    <xdr:to>
      <xdr:col>7</xdr:col>
      <xdr:colOff>1386489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2532" y="0"/>
          <a:ext cx="3330636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S237"/>
  <sheetViews>
    <sheetView showGridLines="0" tabSelected="1" topLeftCell="I1" zoomScale="120" zoomScaleNormal="120" workbookViewId="0">
      <selection activeCell="C214" sqref="C214"/>
    </sheetView>
  </sheetViews>
  <sheetFormatPr baseColWidth="10" defaultColWidth="9.33203125" defaultRowHeight="15" x14ac:dyDescent="0.2"/>
  <cols>
    <col min="1" max="1" width="13.83203125" style="2" customWidth="1"/>
    <col min="2" max="2" width="55.83203125" style="2" customWidth="1"/>
    <col min="3" max="3" width="23" style="6" customWidth="1"/>
    <col min="4" max="4" width="27" style="7" customWidth="1"/>
    <col min="5" max="5" width="21.1640625" style="8" customWidth="1"/>
    <col min="6" max="6" width="20.83203125" style="8" customWidth="1"/>
    <col min="7" max="7" width="21" style="8" customWidth="1"/>
    <col min="8" max="8" width="24.5" style="8" customWidth="1"/>
    <col min="9" max="9" width="23" style="8" customWidth="1"/>
    <col min="10" max="10" width="22.5" style="8" customWidth="1"/>
    <col min="11" max="11" width="23.6640625" style="8" customWidth="1"/>
    <col min="12" max="12" width="32" style="8" customWidth="1"/>
    <col min="13" max="13" width="27" style="8" customWidth="1"/>
    <col min="14" max="14" width="21.5" style="8" customWidth="1"/>
    <col min="15" max="15" width="25.83203125" style="8" customWidth="1"/>
    <col min="16" max="16" width="21.5" style="8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9" spans="1:19" ht="18.75" x14ac:dyDescent="0.2">
      <c r="A9" s="78" t="s">
        <v>87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9" x14ac:dyDescent="0.2">
      <c r="A10" s="79" t="s">
        <v>358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</row>
    <row r="11" spans="1:19" x14ac:dyDescent="0.2">
      <c r="A11" s="79" t="s">
        <v>344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1:19" x14ac:dyDescent="0.2">
      <c r="E12" s="8" t="s">
        <v>379</v>
      </c>
    </row>
    <row r="13" spans="1:19" x14ac:dyDescent="0.2">
      <c r="B13" s="5"/>
      <c r="G13" s="24"/>
      <c r="R13" s="58"/>
    </row>
    <row r="14" spans="1:19" s="46" customFormat="1" ht="33" customHeight="1" x14ac:dyDescent="0.2">
      <c r="A14" s="80" t="s">
        <v>65</v>
      </c>
      <c r="B14" s="81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82" t="s">
        <v>210</v>
      </c>
      <c r="B15" s="82"/>
      <c r="C15" s="14">
        <f>+C17+C38+C94+C133+C144+C152+C180+C186+C189</f>
        <v>21215522200</v>
      </c>
      <c r="D15" s="14">
        <f t="shared" ref="D15:Q15" si="0">+D17+D38+D94+D133+D144+D152+D180+D186</f>
        <v>22405544941.459999</v>
      </c>
      <c r="E15" s="14">
        <f t="shared" si="0"/>
        <v>1625088318.04</v>
      </c>
      <c r="F15" s="14">
        <f t="shared" si="0"/>
        <v>1656740177.28</v>
      </c>
      <c r="G15" s="14">
        <f t="shared" si="0"/>
        <v>1656881870.8899999</v>
      </c>
      <c r="H15" s="14">
        <f t="shared" si="0"/>
        <v>1672360909.1900003</v>
      </c>
      <c r="I15" s="14">
        <f t="shared" si="0"/>
        <v>1659116969.3</v>
      </c>
      <c r="J15" s="14">
        <f t="shared" si="0"/>
        <v>1662655936.1500001</v>
      </c>
      <c r="K15" s="14">
        <f t="shared" si="0"/>
        <v>1653196546.6799998</v>
      </c>
      <c r="L15" s="14">
        <f t="shared" si="0"/>
        <v>1652990891.3899999</v>
      </c>
      <c r="M15" s="14">
        <f t="shared" si="0"/>
        <v>1828777522.6400001</v>
      </c>
      <c r="N15" s="14">
        <f t="shared" si="0"/>
        <v>1844299462.3900001</v>
      </c>
      <c r="O15" s="14">
        <f t="shared" si="0"/>
        <v>3483908964.2700005</v>
      </c>
      <c r="P15" s="14">
        <f t="shared" si="0"/>
        <v>1896917240.98</v>
      </c>
      <c r="Q15" s="14">
        <f t="shared" si="0"/>
        <v>22292934809.200005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377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190012874</v>
      </c>
      <c r="D17" s="29">
        <f>D18+D26+D33</f>
        <v>251964476</v>
      </c>
      <c r="E17" s="29">
        <f t="shared" ref="E17:J17" si="1">+E18+E26+E33</f>
        <v>10871643.17</v>
      </c>
      <c r="F17" s="29">
        <f t="shared" si="1"/>
        <v>10753870.51</v>
      </c>
      <c r="G17" s="29">
        <f t="shared" si="1"/>
        <v>10862402.969999999</v>
      </c>
      <c r="H17" s="29">
        <f t="shared" si="1"/>
        <v>19667433.059999999</v>
      </c>
      <c r="I17" s="29">
        <f t="shared" si="1"/>
        <v>10411626.390000001</v>
      </c>
      <c r="J17" s="29">
        <f t="shared" si="1"/>
        <v>11043236.129999999</v>
      </c>
      <c r="K17" s="29">
        <f t="shared" ref="K17" si="2">+K18+K26+K33</f>
        <v>10929077.869999999</v>
      </c>
      <c r="L17" s="29">
        <f>+L18+L26+L33</f>
        <v>11122878.85</v>
      </c>
      <c r="M17" s="29">
        <f>+M18+M26+M33</f>
        <v>18814157.190000001</v>
      </c>
      <c r="N17" s="29">
        <f>+N18+N26+N33</f>
        <v>36012850.350000001</v>
      </c>
      <c r="O17" s="29">
        <f>+O18+O26+O33</f>
        <v>32817261.84</v>
      </c>
      <c r="P17" s="29">
        <f>+P18+P26+P33</f>
        <v>38877283.060000002</v>
      </c>
      <c r="Q17" s="30">
        <f t="shared" ref="Q17:Q25" si="3">SUM(E17:P17)</f>
        <v>222183721.38999999</v>
      </c>
      <c r="R17" s="31"/>
    </row>
    <row r="18" spans="1:18" s="25" customFormat="1" x14ac:dyDescent="0.2">
      <c r="A18" s="4" t="s">
        <v>60</v>
      </c>
      <c r="B18" s="62" t="s">
        <v>61</v>
      </c>
      <c r="C18" s="32">
        <f>SUM(C19:C25)</f>
        <v>139881636</v>
      </c>
      <c r="D18" s="32">
        <f>SUM(D19:D25)</f>
        <v>177831895.85999998</v>
      </c>
      <c r="E18" s="32">
        <f>SUM(E19:E25)</f>
        <v>9449696.5</v>
      </c>
      <c r="F18" s="32">
        <f t="shared" ref="F18:H18" si="4">SUM(F19:F25)</f>
        <v>9331407.379999999</v>
      </c>
      <c r="G18" s="32">
        <f t="shared" si="4"/>
        <v>9425647.379999999</v>
      </c>
      <c r="H18" s="32">
        <f t="shared" si="4"/>
        <v>9632455.4499999993</v>
      </c>
      <c r="I18" s="32">
        <f t="shared" ref="I18:P18" si="5">SUM(I19:I25)</f>
        <v>8889530.4900000002</v>
      </c>
      <c r="J18" s="32">
        <f t="shared" si="5"/>
        <v>9615348.9299999997</v>
      </c>
      <c r="K18" s="32">
        <f t="shared" si="5"/>
        <v>9495291.1699999999</v>
      </c>
      <c r="L18" s="32">
        <f t="shared" si="5"/>
        <v>9676563.4299999997</v>
      </c>
      <c r="M18" s="32">
        <f t="shared" si="5"/>
        <v>16323301.42</v>
      </c>
      <c r="N18" s="32">
        <f>SUM(N19:N25)</f>
        <v>15993570.279999999</v>
      </c>
      <c r="O18" s="32">
        <f>SUM(O19:O25)</f>
        <v>29558801.690000001</v>
      </c>
      <c r="P18" s="32">
        <f t="shared" si="5"/>
        <v>18808193.98</v>
      </c>
      <c r="Q18" s="24">
        <f t="shared" si="3"/>
        <v>156199808.09999999</v>
      </c>
      <c r="R18" s="63"/>
    </row>
    <row r="19" spans="1:18" s="25" customFormat="1" x14ac:dyDescent="0.25">
      <c r="A19" s="4" t="s">
        <v>13</v>
      </c>
      <c r="B19" s="62" t="s">
        <v>14</v>
      </c>
      <c r="C19" s="61">
        <v>96131559</v>
      </c>
      <c r="D19" s="61">
        <v>121946559</v>
      </c>
      <c r="E19" s="32">
        <v>7456714.04</v>
      </c>
      <c r="F19" s="24">
        <v>7376407.3799999999</v>
      </c>
      <c r="G19" s="24">
        <v>7370314.0499999998</v>
      </c>
      <c r="H19" s="64">
        <v>7349996.75</v>
      </c>
      <c r="I19" s="64">
        <v>6810530.4900000002</v>
      </c>
      <c r="J19" s="24">
        <v>7291663.4199999999</v>
      </c>
      <c r="K19" s="64">
        <v>7329996.75</v>
      </c>
      <c r="L19" s="64">
        <v>7341996.75</v>
      </c>
      <c r="M19" s="65">
        <v>13406468.09</v>
      </c>
      <c r="N19" s="24">
        <v>12846350.16</v>
      </c>
      <c r="O19" s="24">
        <v>11593394.59</v>
      </c>
      <c r="P19" s="24">
        <v>13180284.75</v>
      </c>
      <c r="Q19" s="24">
        <f t="shared" si="3"/>
        <v>109354117.22</v>
      </c>
      <c r="R19" s="66"/>
    </row>
    <row r="20" spans="1:18" s="25" customFormat="1" x14ac:dyDescent="0.25">
      <c r="A20" s="4" t="s">
        <v>217</v>
      </c>
      <c r="B20" s="62" t="s">
        <v>218</v>
      </c>
      <c r="C20" s="61">
        <v>1590000</v>
      </c>
      <c r="D20" s="61">
        <v>1590000</v>
      </c>
      <c r="E20" s="24">
        <v>0</v>
      </c>
      <c r="F20" s="24">
        <v>0</v>
      </c>
      <c r="G20" s="24">
        <v>38000</v>
      </c>
      <c r="H20" s="64">
        <v>60000</v>
      </c>
      <c r="I20" s="64">
        <v>60000</v>
      </c>
      <c r="J20" s="24">
        <v>60000</v>
      </c>
      <c r="K20" s="64">
        <v>60000</v>
      </c>
      <c r="L20" s="64">
        <v>60000</v>
      </c>
      <c r="M20" s="65">
        <v>37000</v>
      </c>
      <c r="N20" s="24">
        <v>37000</v>
      </c>
      <c r="O20" s="24">
        <v>37000</v>
      </c>
      <c r="P20" s="24"/>
      <c r="Q20" s="24">
        <f t="shared" si="3"/>
        <v>449000</v>
      </c>
      <c r="R20" s="66"/>
    </row>
    <row r="21" spans="1:18" s="25" customFormat="1" x14ac:dyDescent="0.25">
      <c r="A21" s="4" t="s">
        <v>15</v>
      </c>
      <c r="B21" s="4" t="s">
        <v>16</v>
      </c>
      <c r="C21" s="61">
        <v>29092259</v>
      </c>
      <c r="D21" s="61">
        <v>32292259</v>
      </c>
      <c r="E21" s="24">
        <v>1879000</v>
      </c>
      <c r="F21" s="24">
        <v>1955000</v>
      </c>
      <c r="G21" s="24">
        <v>2017333.33</v>
      </c>
      <c r="H21" s="64">
        <v>2084000</v>
      </c>
      <c r="I21" s="64">
        <v>2019000</v>
      </c>
      <c r="J21" s="24">
        <v>2019000</v>
      </c>
      <c r="K21" s="65">
        <v>2019000</v>
      </c>
      <c r="L21" s="64">
        <v>2089000</v>
      </c>
      <c r="M21" s="65">
        <v>2829833.33</v>
      </c>
      <c r="N21" s="24">
        <v>2836000</v>
      </c>
      <c r="O21" s="24">
        <v>3183000</v>
      </c>
      <c r="P21" s="24">
        <v>3183000</v>
      </c>
      <c r="Q21" s="24">
        <f t="shared" si="3"/>
        <v>28113166.66</v>
      </c>
    </row>
    <row r="22" spans="1:18" s="25" customFormat="1" x14ac:dyDescent="0.25">
      <c r="A22" s="4" t="s">
        <v>360</v>
      </c>
      <c r="B22" s="4" t="s">
        <v>359</v>
      </c>
      <c r="C22" s="61"/>
      <c r="D22" s="61">
        <v>185000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50000</v>
      </c>
      <c r="N22" s="24">
        <v>25000</v>
      </c>
      <c r="O22" s="24">
        <v>25000</v>
      </c>
      <c r="P22" s="24">
        <v>25000</v>
      </c>
      <c r="Q22" s="24">
        <f>SUM(E22:P22)</f>
        <v>125000</v>
      </c>
    </row>
    <row r="23" spans="1:18" s="25" customFormat="1" x14ac:dyDescent="0.25">
      <c r="A23" s="4" t="s">
        <v>17</v>
      </c>
      <c r="B23" s="4" t="s">
        <v>18</v>
      </c>
      <c r="C23" s="61">
        <v>10567818</v>
      </c>
      <c r="D23" s="61">
        <v>18440692.07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4">
        <v>14353612.91</v>
      </c>
      <c r="P23" s="24">
        <v>2373762.48</v>
      </c>
      <c r="Q23" s="24">
        <f t="shared" si="3"/>
        <v>16727375.390000001</v>
      </c>
    </row>
    <row r="24" spans="1:18" s="25" customFormat="1" x14ac:dyDescent="0.25">
      <c r="A24" s="4" t="s">
        <v>19</v>
      </c>
      <c r="B24" s="4" t="s">
        <v>20</v>
      </c>
      <c r="C24" s="61">
        <v>1500000</v>
      </c>
      <c r="D24" s="61">
        <v>2002385.79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141000</v>
      </c>
      <c r="K24" s="24">
        <v>0</v>
      </c>
      <c r="L24" s="65">
        <v>69000</v>
      </c>
      <c r="M24" s="24">
        <v>0</v>
      </c>
      <c r="N24" s="24">
        <v>180000</v>
      </c>
      <c r="O24" s="24">
        <v>229000</v>
      </c>
      <c r="P24" s="24"/>
      <c r="Q24" s="24">
        <f t="shared" si="3"/>
        <v>619000</v>
      </c>
    </row>
    <row r="25" spans="1:18" s="25" customFormat="1" x14ac:dyDescent="0.25">
      <c r="A25" s="4" t="s">
        <v>21</v>
      </c>
      <c r="B25" s="4" t="s">
        <v>22</v>
      </c>
      <c r="C25" s="61">
        <v>1000000</v>
      </c>
      <c r="D25" s="61">
        <v>1375000</v>
      </c>
      <c r="E25" s="24">
        <v>113982.46</v>
      </c>
      <c r="F25" s="24">
        <v>0</v>
      </c>
      <c r="G25" s="24">
        <v>0</v>
      </c>
      <c r="H25" s="64">
        <v>138458.70000000001</v>
      </c>
      <c r="I25" s="24"/>
      <c r="J25" s="24">
        <v>103685.51</v>
      </c>
      <c r="K25" s="65">
        <v>86294.42</v>
      </c>
      <c r="L25" s="65">
        <v>116566.68</v>
      </c>
      <c r="M25" s="24">
        <v>0</v>
      </c>
      <c r="N25" s="24">
        <v>69220.12</v>
      </c>
      <c r="O25" s="24">
        <v>137794.19</v>
      </c>
      <c r="P25" s="24">
        <v>46146.75</v>
      </c>
      <c r="Q25" s="24">
        <f t="shared" si="3"/>
        <v>812148.83000000007</v>
      </c>
    </row>
    <row r="26" spans="1:18" s="25" customFormat="1" x14ac:dyDescent="0.2">
      <c r="A26" s="4" t="s">
        <v>23</v>
      </c>
      <c r="B26" s="4" t="s">
        <v>24</v>
      </c>
      <c r="C26" s="11">
        <f>SUM(C28:C32)</f>
        <v>30826454</v>
      </c>
      <c r="D26" s="11">
        <f>SUM(D27:D32)</f>
        <v>49832202.140000001</v>
      </c>
      <c r="E26" s="11">
        <f>SUM(E28:E32)</f>
        <v>0</v>
      </c>
      <c r="F26" s="11">
        <f>SUM(F28:F32)</f>
        <v>0</v>
      </c>
      <c r="G26" s="11">
        <v>0</v>
      </c>
      <c r="H26" s="11">
        <f>+H28</f>
        <v>8588169.4100000001</v>
      </c>
      <c r="I26" s="11">
        <f>+I28</f>
        <v>84000</v>
      </c>
      <c r="J26" s="11">
        <f>+J28</f>
        <v>0</v>
      </c>
      <c r="K26" s="11">
        <v>0</v>
      </c>
      <c r="L26" s="11">
        <v>0</v>
      </c>
      <c r="M26" s="11">
        <v>0</v>
      </c>
      <c r="N26" s="11">
        <f>N27+N29</f>
        <v>17551627.289999999</v>
      </c>
      <c r="O26" s="11">
        <f>O27+O29</f>
        <v>761091.4</v>
      </c>
      <c r="P26" s="11">
        <f>P27+P29+P30</f>
        <v>17568052.379999999</v>
      </c>
      <c r="Q26" s="24">
        <f t="shared" ref="Q26:Q32" si="6">SUM(E26:P26)</f>
        <v>44552940.479999997</v>
      </c>
    </row>
    <row r="27" spans="1:18" s="25" customFormat="1" x14ac:dyDescent="0.2">
      <c r="A27" s="4" t="s">
        <v>362</v>
      </c>
      <c r="B27" s="4" t="s">
        <v>363</v>
      </c>
      <c r="C27" s="11"/>
      <c r="D27" s="11">
        <v>3260000</v>
      </c>
      <c r="E27" s="11"/>
      <c r="F27" s="11"/>
      <c r="G27" s="11"/>
      <c r="H27" s="11"/>
      <c r="I27" s="11"/>
      <c r="J27" s="11"/>
      <c r="K27" s="11"/>
      <c r="L27" s="11"/>
      <c r="M27" s="11">
        <v>0</v>
      </c>
      <c r="N27" s="11">
        <v>1509597.8</v>
      </c>
      <c r="O27" s="11">
        <v>754841.4</v>
      </c>
      <c r="P27" s="11">
        <v>756756.4</v>
      </c>
      <c r="Q27" s="24"/>
    </row>
    <row r="28" spans="1:18" s="25" customFormat="1" x14ac:dyDescent="0.25">
      <c r="A28" s="4" t="s">
        <v>25</v>
      </c>
      <c r="B28" s="4" t="s">
        <v>26</v>
      </c>
      <c r="C28" s="61">
        <v>9690818</v>
      </c>
      <c r="D28" s="61">
        <v>9690818</v>
      </c>
      <c r="E28" s="24" t="s">
        <v>377</v>
      </c>
      <c r="F28" s="24">
        <v>0</v>
      </c>
      <c r="G28" s="24">
        <v>0</v>
      </c>
      <c r="H28" s="64">
        <v>8588169.4100000001</v>
      </c>
      <c r="I28" s="64">
        <v>84000</v>
      </c>
      <c r="J28" s="36">
        <v>0</v>
      </c>
      <c r="K28" s="36">
        <v>0</v>
      </c>
      <c r="L28" s="36">
        <v>0</v>
      </c>
      <c r="M28" s="36">
        <v>0</v>
      </c>
      <c r="N28" s="24"/>
      <c r="O28" s="36"/>
      <c r="P28" s="36"/>
      <c r="Q28" s="24">
        <f t="shared" si="6"/>
        <v>8672169.4100000001</v>
      </c>
    </row>
    <row r="29" spans="1:18" s="25" customFormat="1" ht="30" x14ac:dyDescent="0.25">
      <c r="A29" s="4" t="s">
        <v>90</v>
      </c>
      <c r="B29" s="4" t="s">
        <v>91</v>
      </c>
      <c r="C29" s="61">
        <v>10567818</v>
      </c>
      <c r="D29" s="61">
        <v>18440692.07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16042029.49</v>
      </c>
      <c r="O29" s="24">
        <v>6250</v>
      </c>
      <c r="P29" s="24">
        <v>793238.65</v>
      </c>
      <c r="Q29" s="24">
        <f t="shared" si="6"/>
        <v>16841518.140000001</v>
      </c>
    </row>
    <row r="30" spans="1:18" s="25" customFormat="1" x14ac:dyDescent="0.25">
      <c r="A30" s="4" t="s">
        <v>221</v>
      </c>
      <c r="B30" s="4" t="s">
        <v>222</v>
      </c>
      <c r="C30" s="61">
        <v>10567818</v>
      </c>
      <c r="D30" s="61">
        <v>18440692.07</v>
      </c>
      <c r="E30" s="24"/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/>
      <c r="O30" s="24"/>
      <c r="P30" s="24">
        <v>16018057.33</v>
      </c>
      <c r="Q30" s="24">
        <f>SUM(E30:P30)</f>
        <v>16018057.33</v>
      </c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/>
      <c r="O31" s="11"/>
      <c r="Q31" s="24">
        <f t="shared" si="6"/>
        <v>0</v>
      </c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/>
      <c r="O32" s="11"/>
      <c r="P32" s="36"/>
      <c r="Q32" s="24">
        <f t="shared" si="6"/>
        <v>0</v>
      </c>
    </row>
    <row r="33" spans="1:19" s="25" customFormat="1" x14ac:dyDescent="0.2">
      <c r="A33" s="4" t="s">
        <v>27</v>
      </c>
      <c r="B33" s="4" t="s">
        <v>28</v>
      </c>
      <c r="C33" s="11">
        <f>SUM(C34:C37)</f>
        <v>19304784</v>
      </c>
      <c r="D33" s="11">
        <f>SUM(D34:D37)</f>
        <v>24300378</v>
      </c>
      <c r="E33" s="11">
        <f t="shared" ref="E33:G33" si="7">SUM(E34:E37)</f>
        <v>1421946.6700000002</v>
      </c>
      <c r="F33" s="11">
        <f t="shared" si="7"/>
        <v>1422463.1300000001</v>
      </c>
      <c r="G33" s="11">
        <f t="shared" si="7"/>
        <v>1436755.5899999999</v>
      </c>
      <c r="H33" s="11">
        <f t="shared" ref="H33:P33" si="8">SUM(H34:H37)</f>
        <v>1446808.2</v>
      </c>
      <c r="I33" s="67">
        <f t="shared" si="8"/>
        <v>1438095.9</v>
      </c>
      <c r="J33" s="67">
        <f t="shared" si="8"/>
        <v>1427887.1999999997</v>
      </c>
      <c r="K33" s="67">
        <f t="shared" si="8"/>
        <v>1433786.7</v>
      </c>
      <c r="L33" s="67">
        <f t="shared" si="8"/>
        <v>1446315.42</v>
      </c>
      <c r="M33" s="67">
        <f t="shared" si="8"/>
        <v>2490855.77</v>
      </c>
      <c r="N33" s="67">
        <f t="shared" si="8"/>
        <v>2467652.7799999998</v>
      </c>
      <c r="O33" s="67">
        <f>SUM(O34:O37)</f>
        <v>2497368.75</v>
      </c>
      <c r="P33" s="67">
        <f t="shared" si="8"/>
        <v>2501036.6999999997</v>
      </c>
      <c r="Q33" s="24">
        <f>SUM(E33:P33)</f>
        <v>21430972.809999999</v>
      </c>
      <c r="S33" s="63"/>
    </row>
    <row r="34" spans="1:19" s="25" customFormat="1" x14ac:dyDescent="0.25">
      <c r="A34" s="4" t="s">
        <v>30</v>
      </c>
      <c r="B34" s="4" t="s">
        <v>29</v>
      </c>
      <c r="C34" s="61">
        <v>8878369</v>
      </c>
      <c r="D34" s="61">
        <v>11179783</v>
      </c>
      <c r="E34" s="24">
        <v>655166.09</v>
      </c>
      <c r="F34" s="24">
        <v>655321.94999999995</v>
      </c>
      <c r="G34" s="24">
        <v>662003.56999999995</v>
      </c>
      <c r="H34" s="64">
        <v>666849.54</v>
      </c>
      <c r="I34" s="67">
        <v>662808.24</v>
      </c>
      <c r="J34" s="24">
        <v>658105.21</v>
      </c>
      <c r="K34" s="65">
        <v>660823.04000000004</v>
      </c>
      <c r="L34" s="67">
        <v>666636.84</v>
      </c>
      <c r="M34" s="24">
        <v>1151047.26</v>
      </c>
      <c r="N34" s="24">
        <v>1140357.8999999999</v>
      </c>
      <c r="O34" s="24">
        <v>1153964.79</v>
      </c>
      <c r="P34" s="24">
        <v>1155654.57</v>
      </c>
      <c r="Q34" s="24">
        <f t="shared" ref="Q34:Q143" si="9">SUM(E34:P34)</f>
        <v>9888739</v>
      </c>
    </row>
    <row r="35" spans="1:19" s="25" customFormat="1" x14ac:dyDescent="0.25">
      <c r="A35" s="4" t="s">
        <v>32</v>
      </c>
      <c r="B35" s="4" t="s">
        <v>31</v>
      </c>
      <c r="C35" s="61">
        <v>8890891</v>
      </c>
      <c r="D35" s="61">
        <v>11195551</v>
      </c>
      <c r="E35" s="24">
        <v>662835.68000000005</v>
      </c>
      <c r="F35" s="24">
        <v>662529.9</v>
      </c>
      <c r="G35" s="24">
        <v>669220.93999999994</v>
      </c>
      <c r="H35" s="64">
        <v>674073.74</v>
      </c>
      <c r="I35" s="67">
        <v>670026.74</v>
      </c>
      <c r="J35" s="24">
        <v>665317.06999999995</v>
      </c>
      <c r="K35" s="65">
        <v>668038.74</v>
      </c>
      <c r="L35" s="24">
        <v>673860.74</v>
      </c>
      <c r="M35" s="24">
        <v>1158954.3700000001</v>
      </c>
      <c r="N35" s="24">
        <v>1148249.94</v>
      </c>
      <c r="O35" s="24">
        <v>1161876.02</v>
      </c>
      <c r="P35" s="24">
        <v>1163568.19</v>
      </c>
      <c r="Q35" s="24">
        <f t="shared" si="9"/>
        <v>9978552.0699999984</v>
      </c>
      <c r="S35" s="63"/>
    </row>
    <row r="36" spans="1:19" s="25" customFormat="1" x14ac:dyDescent="0.25">
      <c r="A36" s="4" t="s">
        <v>34</v>
      </c>
      <c r="B36" s="4" t="s">
        <v>33</v>
      </c>
      <c r="C36" s="61">
        <v>1502686</v>
      </c>
      <c r="D36" s="61">
        <v>1892206</v>
      </c>
      <c r="E36" s="24">
        <v>101722.84</v>
      </c>
      <c r="F36" s="24">
        <v>102389.22</v>
      </c>
      <c r="G36" s="24">
        <v>103309.02</v>
      </c>
      <c r="H36" s="64">
        <v>104129.21</v>
      </c>
      <c r="I36" s="67">
        <v>103505.21</v>
      </c>
      <c r="J36" s="24">
        <v>102709.21</v>
      </c>
      <c r="K36" s="65">
        <v>103169.21</v>
      </c>
      <c r="L36" s="24">
        <v>104062.13</v>
      </c>
      <c r="M36" s="24">
        <v>179098.43</v>
      </c>
      <c r="N36" s="24">
        <v>177289.23</v>
      </c>
      <c r="O36" s="24">
        <v>179772.23</v>
      </c>
      <c r="P36" s="24">
        <v>180058.23</v>
      </c>
      <c r="Q36" s="24">
        <f>SUM(E36:P36)</f>
        <v>1541214.17</v>
      </c>
    </row>
    <row r="37" spans="1:19" s="25" customFormat="1" x14ac:dyDescent="0.25">
      <c r="A37" s="4" t="s">
        <v>36</v>
      </c>
      <c r="B37" s="4" t="s">
        <v>35</v>
      </c>
      <c r="C37" s="61">
        <v>32838</v>
      </c>
      <c r="D37" s="61">
        <v>32838</v>
      </c>
      <c r="E37" s="24">
        <v>2222.06</v>
      </c>
      <c r="F37" s="24">
        <v>2222.06</v>
      </c>
      <c r="G37" s="24">
        <v>2222.06</v>
      </c>
      <c r="H37" s="64">
        <v>1755.71</v>
      </c>
      <c r="I37" s="67">
        <v>1755.71</v>
      </c>
      <c r="J37" s="24">
        <v>1755.71</v>
      </c>
      <c r="K37" s="65">
        <v>1755.71</v>
      </c>
      <c r="L37" s="24">
        <v>1755.71</v>
      </c>
      <c r="M37" s="24">
        <v>1755.71</v>
      </c>
      <c r="N37" s="24">
        <v>1755.71</v>
      </c>
      <c r="O37" s="24">
        <v>1755.71</v>
      </c>
      <c r="P37" s="24">
        <v>1755.71</v>
      </c>
      <c r="Q37" s="24">
        <f t="shared" si="9"/>
        <v>22467.569999999992</v>
      </c>
    </row>
    <row r="38" spans="1:19" s="22" customFormat="1" x14ac:dyDescent="0.2">
      <c r="A38" s="33">
        <v>2.2000000000000002</v>
      </c>
      <c r="B38" s="34" t="s">
        <v>37</v>
      </c>
      <c r="C38" s="35">
        <f>+C39+C62</f>
        <v>473280851</v>
      </c>
      <c r="D38" s="35">
        <f>D39+D46+D52+D55+D62+D67+D78+D91</f>
        <v>592188942.04999995</v>
      </c>
      <c r="E38" s="35">
        <f>+E39+E62</f>
        <v>39411680.109999999</v>
      </c>
      <c r="F38" s="35">
        <f>+F39+F62</f>
        <v>39401636.939999998</v>
      </c>
      <c r="G38" s="35">
        <f>+G39+G62+G78</f>
        <v>39525071.640000001</v>
      </c>
      <c r="H38" s="35">
        <f>+H39+H62+H78+H91+H46+H67</f>
        <v>41359058.610000007</v>
      </c>
      <c r="I38" s="35">
        <f>+I39+I62+I78+I91+I46+I67+I55</f>
        <v>41811463.140000008</v>
      </c>
      <c r="J38" s="35">
        <f>+J39+J62+J78+J91+J46+J67+J55</f>
        <v>44632229.940000005</v>
      </c>
      <c r="K38" s="35">
        <f>+K39+K62+K78+K91+K46+K67+K55</f>
        <v>42991695.650000006</v>
      </c>
      <c r="L38" s="35">
        <f>+L39+L62+L78+L91+L46+L67+L55+L52</f>
        <v>40770126.409999996</v>
      </c>
      <c r="M38" s="35">
        <f>+M39+M62+M78+M91+M46+M67+M55+M52+M60</f>
        <v>40908379.850000001</v>
      </c>
      <c r="N38" s="35">
        <f>+N39+N62+N78+N91+N46+N67+N55+N52+N60</f>
        <v>41643870.579999998</v>
      </c>
      <c r="O38" s="35">
        <f>+O39+O62+O78+O91+O46+O67+O55+O52+O60</f>
        <v>40500533.019999996</v>
      </c>
      <c r="P38" s="35">
        <f>+P39+P62+P78+P91+P46+P67+P55+P52+P60</f>
        <v>91340695.750000015</v>
      </c>
      <c r="Q38" s="30">
        <f t="shared" si="9"/>
        <v>544296441.6400001</v>
      </c>
      <c r="R38" s="23">
        <f>P38-91340695.75</f>
        <v>0</v>
      </c>
    </row>
    <row r="39" spans="1:19" s="25" customFormat="1" x14ac:dyDescent="0.2">
      <c r="A39" s="4" t="s">
        <v>38</v>
      </c>
      <c r="B39" s="4" t="s">
        <v>39</v>
      </c>
      <c r="C39" s="11">
        <f>SUM(C40:C45)</f>
        <v>7982375</v>
      </c>
      <c r="D39" s="11">
        <f>D40+D41+D42+D43+D44+D45</f>
        <v>10065639.16</v>
      </c>
      <c r="E39" s="11">
        <f t="shared" ref="E39:J39" si="10">SUM(E40:E45)</f>
        <v>636807.11</v>
      </c>
      <c r="F39" s="11">
        <f t="shared" si="10"/>
        <v>626763.93999999994</v>
      </c>
      <c r="G39" s="11">
        <f t="shared" si="10"/>
        <v>624898.6399999999</v>
      </c>
      <c r="H39" s="11">
        <f t="shared" si="10"/>
        <v>793797.1399999999</v>
      </c>
      <c r="I39" s="11">
        <f t="shared" si="10"/>
        <v>717505.95</v>
      </c>
      <c r="J39" s="11">
        <f t="shared" si="10"/>
        <v>594325.74</v>
      </c>
      <c r="K39" s="11">
        <f>SUM(K40:K45)</f>
        <v>781245.27</v>
      </c>
      <c r="L39" s="11">
        <f>L40+L41+L42+L43+L44+L45</f>
        <v>831515.98</v>
      </c>
      <c r="M39" s="11">
        <f>M40+M41+M42+M43+M44+M45</f>
        <v>791993.64999999991</v>
      </c>
      <c r="N39" s="11">
        <f>N40+N41+N42+N43+N44+N45</f>
        <v>737573.75</v>
      </c>
      <c r="O39" s="11">
        <f>O40+O41+O42+O43+O44+O45</f>
        <v>571167.56000000006</v>
      </c>
      <c r="P39" s="11">
        <f>P40+P41+P42+P43+P44+P45</f>
        <v>1012859.0599999999</v>
      </c>
      <c r="Q39" s="24">
        <f>SUM(E39:P39)</f>
        <v>8720453.790000001</v>
      </c>
      <c r="R39" s="66"/>
      <c r="S39" s="66"/>
    </row>
    <row r="40" spans="1:19" s="25" customFormat="1" ht="15" customHeight="1" x14ac:dyDescent="0.25">
      <c r="A40" s="4" t="s">
        <v>67</v>
      </c>
      <c r="B40" s="4" t="s">
        <v>66</v>
      </c>
      <c r="C40" s="53">
        <v>2315</v>
      </c>
      <c r="D40" s="53">
        <v>2315</v>
      </c>
      <c r="E40" s="24">
        <v>29.23</v>
      </c>
      <c r="F40" s="24">
        <v>11.64</v>
      </c>
      <c r="G40" s="24">
        <v>0</v>
      </c>
      <c r="H40" s="24">
        <v>0</v>
      </c>
      <c r="I40" s="68">
        <v>30</v>
      </c>
      <c r="J40" s="24">
        <v>0</v>
      </c>
      <c r="K40" s="24">
        <v>0</v>
      </c>
      <c r="L40" s="24">
        <v>0</v>
      </c>
      <c r="M40" s="24">
        <v>0</v>
      </c>
      <c r="N40" s="24"/>
      <c r="O40" s="24"/>
      <c r="P40" s="36"/>
      <c r="Q40" s="24">
        <f t="shared" ref="Q40:Q41" si="11">SUM(E40:P40)</f>
        <v>70.87</v>
      </c>
    </row>
    <row r="41" spans="1:19" s="25" customFormat="1" x14ac:dyDescent="0.25">
      <c r="A41" s="4" t="s">
        <v>41</v>
      </c>
      <c r="B41" s="4" t="s">
        <v>40</v>
      </c>
      <c r="C41" s="53">
        <v>1650000</v>
      </c>
      <c r="D41" s="53">
        <v>1650000</v>
      </c>
      <c r="E41" s="24">
        <v>295382.67</v>
      </c>
      <c r="F41" s="24">
        <v>124064.84</v>
      </c>
      <c r="G41" s="24">
        <v>122582.59</v>
      </c>
      <c r="H41" s="64">
        <v>121984.03</v>
      </c>
      <c r="I41" s="64">
        <v>124023.02</v>
      </c>
      <c r="J41" s="24">
        <v>120782.84</v>
      </c>
      <c r="K41" s="24">
        <v>135510.01999999999</v>
      </c>
      <c r="L41" s="24">
        <v>129835.98</v>
      </c>
      <c r="M41" s="24">
        <v>146763.22</v>
      </c>
      <c r="N41" s="24">
        <v>134946.14000000001</v>
      </c>
      <c r="O41" s="24">
        <v>72930.710000000006</v>
      </c>
      <c r="P41" s="24">
        <v>198641.69</v>
      </c>
      <c r="Q41" s="24">
        <f t="shared" si="11"/>
        <v>1727447.75</v>
      </c>
      <c r="R41" s="63"/>
      <c r="S41" s="63"/>
    </row>
    <row r="42" spans="1:19" s="25" customFormat="1" x14ac:dyDescent="0.25">
      <c r="A42" s="4" t="s">
        <v>43</v>
      </c>
      <c r="B42" s="4" t="s">
        <v>42</v>
      </c>
      <c r="C42" s="53">
        <v>4402200</v>
      </c>
      <c r="D42" s="53">
        <v>4402200</v>
      </c>
      <c r="E42" s="24">
        <v>207645.42</v>
      </c>
      <c r="F42" s="24">
        <v>378991.35999999999</v>
      </c>
      <c r="G42" s="24">
        <v>376769.62</v>
      </c>
      <c r="H42" s="64">
        <v>331996.34000000003</v>
      </c>
      <c r="I42" s="64">
        <v>421037.68</v>
      </c>
      <c r="J42" s="24">
        <v>329880.64</v>
      </c>
      <c r="K42" s="24">
        <v>410141.92</v>
      </c>
      <c r="L42" s="24">
        <v>435565.41</v>
      </c>
      <c r="M42" s="24">
        <v>407349.26</v>
      </c>
      <c r="N42" s="24">
        <v>382494.5</v>
      </c>
      <c r="O42" s="24">
        <v>362324.76</v>
      </c>
      <c r="P42" s="24">
        <v>459779.01</v>
      </c>
      <c r="Q42" s="24">
        <f t="shared" ref="Q42:Q44" si="12">SUM(E42:P42)</f>
        <v>4503975.92</v>
      </c>
      <c r="R42" s="63"/>
      <c r="S42" s="63"/>
    </row>
    <row r="43" spans="1:19" s="25" customFormat="1" x14ac:dyDescent="0.25">
      <c r="A43" s="4" t="s">
        <v>44</v>
      </c>
      <c r="B43" s="4" t="s">
        <v>45</v>
      </c>
      <c r="C43" s="53">
        <v>1874400</v>
      </c>
      <c r="D43" s="53">
        <v>1874400</v>
      </c>
      <c r="E43" s="24">
        <v>131482.79</v>
      </c>
      <c r="F43" s="24">
        <v>121305.1</v>
      </c>
      <c r="G43" s="24">
        <v>123161.43</v>
      </c>
      <c r="H43" s="64">
        <v>131605.57</v>
      </c>
      <c r="I43" s="64">
        <v>87843.57</v>
      </c>
      <c r="J43" s="24">
        <v>59094.58</v>
      </c>
      <c r="K43" s="24">
        <v>151010.65</v>
      </c>
      <c r="L43" s="24">
        <v>160321.59</v>
      </c>
      <c r="M43" s="24">
        <v>152294.49</v>
      </c>
      <c r="N43" s="24">
        <v>175719.27</v>
      </c>
      <c r="O43" s="24">
        <v>51329.41</v>
      </c>
      <c r="P43" s="24">
        <v>216016.84</v>
      </c>
      <c r="Q43" s="11">
        <f t="shared" si="12"/>
        <v>1561185.29</v>
      </c>
      <c r="S43" s="63"/>
    </row>
    <row r="44" spans="1:19" s="25" customFormat="1" x14ac:dyDescent="0.25">
      <c r="A44" s="4" t="s">
        <v>47</v>
      </c>
      <c r="B44" s="4" t="s">
        <v>46</v>
      </c>
      <c r="C44" s="53">
        <v>19800</v>
      </c>
      <c r="D44" s="53">
        <v>19800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626.4</v>
      </c>
      <c r="M44" s="24">
        <v>1008</v>
      </c>
      <c r="N44" s="24">
        <v>1008</v>
      </c>
      <c r="O44" s="24"/>
      <c r="P44" s="24">
        <v>12546</v>
      </c>
      <c r="Q44" s="11">
        <f t="shared" si="12"/>
        <v>15188.4</v>
      </c>
      <c r="R44" s="63"/>
    </row>
    <row r="45" spans="1:19" s="25" customFormat="1" x14ac:dyDescent="0.25">
      <c r="A45" s="4" t="s">
        <v>49</v>
      </c>
      <c r="B45" s="69" t="s">
        <v>48</v>
      </c>
      <c r="C45" s="53">
        <v>33660</v>
      </c>
      <c r="D45" s="53">
        <v>2116924.16</v>
      </c>
      <c r="E45" s="24">
        <v>2267</v>
      </c>
      <c r="F45" s="24">
        <v>2391</v>
      </c>
      <c r="G45" s="24">
        <v>2385</v>
      </c>
      <c r="H45" s="64">
        <v>208211.20000000001</v>
      </c>
      <c r="I45" s="64">
        <v>84571.68</v>
      </c>
      <c r="J45" s="24">
        <v>84567.679999999993</v>
      </c>
      <c r="K45" s="24">
        <v>84582.68</v>
      </c>
      <c r="L45" s="24">
        <v>105166.6</v>
      </c>
      <c r="M45" s="24">
        <v>84578.68</v>
      </c>
      <c r="N45" s="24">
        <v>43405.84</v>
      </c>
      <c r="O45" s="24">
        <v>84582.68</v>
      </c>
      <c r="P45" s="24">
        <v>125875.52</v>
      </c>
      <c r="Q45" s="24">
        <f>SUM(E45:P45)</f>
        <v>912585.56</v>
      </c>
    </row>
    <row r="46" spans="1:19" s="25" customFormat="1" x14ac:dyDescent="0.2">
      <c r="A46" s="4" t="s">
        <v>122</v>
      </c>
      <c r="B46" s="4" t="s">
        <v>130</v>
      </c>
      <c r="C46" s="11">
        <v>0</v>
      </c>
      <c r="D46" s="11">
        <f>SUM(D47:D51)</f>
        <v>1873973.7000000002</v>
      </c>
      <c r="E46" s="11">
        <v>0</v>
      </c>
      <c r="F46" s="11">
        <v>0</v>
      </c>
      <c r="G46" s="11">
        <v>0</v>
      </c>
      <c r="H46" s="11">
        <f>+H47+H50</f>
        <v>124448.70000000001</v>
      </c>
      <c r="I46" s="11">
        <v>0</v>
      </c>
      <c r="J46" s="11">
        <v>0</v>
      </c>
      <c r="K46" s="11">
        <v>697342.24</v>
      </c>
      <c r="L46" s="11">
        <f>+L47+L50</f>
        <v>0</v>
      </c>
      <c r="M46" s="11">
        <v>0</v>
      </c>
      <c r="N46" s="11"/>
      <c r="O46" s="11">
        <f>+O47+O50</f>
        <v>29525</v>
      </c>
      <c r="P46" s="11"/>
      <c r="Q46" s="24">
        <f>SUM(E46:P46)</f>
        <v>851315.94</v>
      </c>
      <c r="R46" s="63"/>
    </row>
    <row r="47" spans="1:19" s="25" customFormat="1" x14ac:dyDescent="0.2">
      <c r="A47" s="4" t="s">
        <v>253</v>
      </c>
      <c r="B47" s="4" t="s">
        <v>254</v>
      </c>
      <c r="C47" s="11">
        <v>0</v>
      </c>
      <c r="D47" s="64">
        <v>32321.599999999999</v>
      </c>
      <c r="E47" s="11">
        <v>0</v>
      </c>
      <c r="F47" s="11">
        <v>0</v>
      </c>
      <c r="G47" s="11">
        <v>0</v>
      </c>
      <c r="H47" s="64">
        <v>2796.6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/>
      <c r="O47" s="11">
        <v>29525</v>
      </c>
      <c r="P47" s="11"/>
      <c r="Q47" s="24">
        <f t="shared" ref="Q47:Q61" si="13">SUM(E47:P47)</f>
        <v>32321.599999999999</v>
      </c>
    </row>
    <row r="48" spans="1:19" s="25" customFormat="1" x14ac:dyDescent="0.2">
      <c r="A48" s="4" t="s">
        <v>350</v>
      </c>
      <c r="B48" s="4" t="s">
        <v>349</v>
      </c>
      <c r="C48" s="11">
        <v>0</v>
      </c>
      <c r="D48" s="64">
        <v>720000</v>
      </c>
      <c r="E48" s="11"/>
      <c r="F48" s="11"/>
      <c r="G48" s="11"/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/>
      <c r="O48" s="11"/>
      <c r="P48" s="11"/>
      <c r="Q48" s="24"/>
    </row>
    <row r="49" spans="1:18" s="25" customFormat="1" x14ac:dyDescent="0.2">
      <c r="A49" s="4" t="s">
        <v>255</v>
      </c>
      <c r="B49" s="4" t="s">
        <v>256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 t="s">
        <v>378</v>
      </c>
      <c r="O49" s="11"/>
      <c r="P49" s="11"/>
      <c r="Q49" s="24">
        <f t="shared" si="13"/>
        <v>0</v>
      </c>
      <c r="R49" s="63"/>
    </row>
    <row r="50" spans="1:18" s="25" customFormat="1" x14ac:dyDescent="0.2">
      <c r="A50" s="4" t="s">
        <v>257</v>
      </c>
      <c r="B50" s="4" t="s">
        <v>258</v>
      </c>
      <c r="C50" s="11">
        <v>0</v>
      </c>
      <c r="D50" s="64">
        <v>1121652.1000000001</v>
      </c>
      <c r="E50" s="11"/>
      <c r="F50" s="11">
        <v>0</v>
      </c>
      <c r="G50" s="11">
        <v>0</v>
      </c>
      <c r="H50" s="64">
        <v>121652.1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/>
      <c r="O50" s="11"/>
      <c r="P50" s="11"/>
      <c r="Q50" s="24">
        <f t="shared" si="13"/>
        <v>121652.1</v>
      </c>
    </row>
    <row r="51" spans="1:18" s="25" customFormat="1" x14ac:dyDescent="0.2">
      <c r="A51" s="4" t="s">
        <v>123</v>
      </c>
      <c r="B51" s="4" t="s">
        <v>131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/>
      <c r="O51" s="11"/>
      <c r="P51" s="11"/>
      <c r="Q51" s="24">
        <f t="shared" si="13"/>
        <v>0</v>
      </c>
      <c r="R51" s="66"/>
    </row>
    <row r="52" spans="1:18" s="25" customFormat="1" x14ac:dyDescent="0.2">
      <c r="A52" s="4" t="s">
        <v>124</v>
      </c>
      <c r="B52" s="4" t="s">
        <v>132</v>
      </c>
      <c r="C52" s="11">
        <v>0</v>
      </c>
      <c r="D52" s="11">
        <f>D54+D53</f>
        <v>207000</v>
      </c>
      <c r="E52" s="11">
        <v>0</v>
      </c>
      <c r="F52" s="11"/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f>L54</f>
        <v>31860</v>
      </c>
      <c r="M52" s="11">
        <v>0</v>
      </c>
      <c r="N52" s="11"/>
      <c r="O52" s="11"/>
      <c r="P52" s="11"/>
      <c r="Q52" s="24">
        <f t="shared" si="13"/>
        <v>31860</v>
      </c>
    </row>
    <row r="53" spans="1:18" s="25" customFormat="1" x14ac:dyDescent="0.2">
      <c r="A53" s="4" t="s">
        <v>380</v>
      </c>
      <c r="B53" s="4" t="s">
        <v>381</v>
      </c>
      <c r="C53" s="11"/>
      <c r="D53" s="11">
        <v>175000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/>
    </row>
    <row r="54" spans="1:18" s="25" customFormat="1" x14ac:dyDescent="0.2">
      <c r="A54" s="1" t="s">
        <v>351</v>
      </c>
      <c r="B54" s="4" t="s">
        <v>352</v>
      </c>
      <c r="C54" s="11">
        <v>0</v>
      </c>
      <c r="D54" s="83">
        <v>32000</v>
      </c>
      <c r="E54" s="11"/>
      <c r="F54" s="11"/>
      <c r="G54" s="11"/>
      <c r="H54" s="11"/>
      <c r="I54" s="11">
        <v>0</v>
      </c>
      <c r="J54" s="11">
        <v>0</v>
      </c>
      <c r="K54" s="11">
        <v>0</v>
      </c>
      <c r="L54" s="11">
        <v>31860</v>
      </c>
      <c r="M54" s="11">
        <v>0</v>
      </c>
      <c r="N54" s="11"/>
      <c r="O54" s="11"/>
      <c r="P54" s="11"/>
      <c r="Q54" s="24"/>
    </row>
    <row r="55" spans="1:18" s="25" customFormat="1" x14ac:dyDescent="0.2">
      <c r="A55" s="4" t="s">
        <v>125</v>
      </c>
      <c r="B55" s="4" t="s">
        <v>133</v>
      </c>
      <c r="C55" s="11">
        <v>0</v>
      </c>
      <c r="D55" s="11">
        <f>D56+D58+D59+D57+D61</f>
        <v>13021171.859999999</v>
      </c>
      <c r="E55" s="11">
        <f>+E56+E59</f>
        <v>0</v>
      </c>
      <c r="F55" s="11"/>
      <c r="G55" s="11">
        <v>0</v>
      </c>
      <c r="H55" s="11">
        <v>0</v>
      </c>
      <c r="I55" s="11">
        <f>I60</f>
        <v>1127196.3500000001</v>
      </c>
      <c r="J55" s="11">
        <f>J60</f>
        <v>0</v>
      </c>
      <c r="K55" s="11">
        <f>K58</f>
        <v>994999.92</v>
      </c>
      <c r="L55" s="11">
        <f>L56</f>
        <v>510811.4</v>
      </c>
      <c r="M55" s="11">
        <f>M59</f>
        <v>35000</v>
      </c>
      <c r="N55" s="11">
        <f>N59</f>
        <v>35000</v>
      </c>
      <c r="O55" s="11">
        <v>72000</v>
      </c>
      <c r="P55" s="11"/>
      <c r="Q55" s="11">
        <f>+Q56+Q59</f>
        <v>580811.4</v>
      </c>
    </row>
    <row r="56" spans="1:18" s="25" customFormat="1" x14ac:dyDescent="0.2">
      <c r="A56" s="4" t="s">
        <v>259</v>
      </c>
      <c r="B56" s="4" t="s">
        <v>260</v>
      </c>
      <c r="C56" s="11"/>
      <c r="D56" s="83">
        <v>6491475.1799999997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510811.4</v>
      </c>
      <c r="M56" s="11">
        <v>0</v>
      </c>
      <c r="N56" s="11"/>
      <c r="O56" s="11"/>
      <c r="P56" s="11"/>
      <c r="Q56" s="24">
        <f t="shared" si="13"/>
        <v>510811.4</v>
      </c>
    </row>
    <row r="57" spans="1:18" s="25" customFormat="1" x14ac:dyDescent="0.2">
      <c r="A57" s="4" t="s">
        <v>365</v>
      </c>
      <c r="B57" s="4" t="s">
        <v>366</v>
      </c>
      <c r="C57" s="11"/>
      <c r="D57" s="83">
        <v>656596.76</v>
      </c>
      <c r="E57" s="11"/>
      <c r="F57" s="11"/>
      <c r="G57" s="11"/>
      <c r="H57" s="11"/>
      <c r="I57" s="11"/>
      <c r="J57" s="11"/>
      <c r="K57" s="11"/>
      <c r="L57" s="11">
        <v>0</v>
      </c>
      <c r="M57" s="11">
        <v>0</v>
      </c>
      <c r="N57" s="11"/>
      <c r="O57" s="11"/>
      <c r="P57" s="11"/>
      <c r="Q57" s="24"/>
    </row>
    <row r="58" spans="1:18" s="25" customFormat="1" x14ac:dyDescent="0.2">
      <c r="A58" s="4" t="s">
        <v>364</v>
      </c>
      <c r="B58" s="4" t="s">
        <v>353</v>
      </c>
      <c r="C58" s="11"/>
      <c r="D58" s="83">
        <v>3492999.92</v>
      </c>
      <c r="E58" s="11"/>
      <c r="F58" s="11"/>
      <c r="G58" s="11"/>
      <c r="H58" s="11"/>
      <c r="I58" s="11">
        <v>0</v>
      </c>
      <c r="J58" s="11">
        <v>0</v>
      </c>
      <c r="K58" s="11">
        <v>994999.92</v>
      </c>
      <c r="L58" s="11">
        <v>0</v>
      </c>
      <c r="M58" s="11">
        <v>0</v>
      </c>
      <c r="N58" s="11"/>
      <c r="O58" s="11"/>
      <c r="P58" s="11"/>
      <c r="Q58" s="24"/>
    </row>
    <row r="59" spans="1:18" s="25" customFormat="1" ht="33" customHeight="1" x14ac:dyDescent="0.2">
      <c r="A59" s="85" t="s">
        <v>261</v>
      </c>
      <c r="B59" s="85" t="s">
        <v>262</v>
      </c>
      <c r="C59" s="11">
        <v>0</v>
      </c>
      <c r="D59" s="11">
        <v>167700</v>
      </c>
      <c r="E59" s="11">
        <v>0</v>
      </c>
      <c r="F59" s="11"/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35000</v>
      </c>
      <c r="N59" s="11">
        <v>35000</v>
      </c>
      <c r="O59" s="11"/>
      <c r="P59" s="11"/>
      <c r="Q59" s="24">
        <f t="shared" si="13"/>
        <v>70000</v>
      </c>
    </row>
    <row r="60" spans="1:18" s="25" customFormat="1" x14ac:dyDescent="0.2">
      <c r="A60" s="85" t="s">
        <v>345</v>
      </c>
      <c r="B60" s="85" t="s">
        <v>347</v>
      </c>
      <c r="C60" s="11">
        <v>0</v>
      </c>
      <c r="D60" s="11">
        <f>D61</f>
        <v>2212400</v>
      </c>
      <c r="E60" s="11">
        <v>0</v>
      </c>
      <c r="F60" s="11">
        <v>0</v>
      </c>
      <c r="G60" s="11">
        <v>0</v>
      </c>
      <c r="H60" s="11">
        <v>0</v>
      </c>
      <c r="I60" s="11">
        <f>I61</f>
        <v>1127196.3500000001</v>
      </c>
      <c r="J60" s="11">
        <f>J61</f>
        <v>0</v>
      </c>
      <c r="K60" s="11">
        <v>0</v>
      </c>
      <c r="L60" s="11">
        <v>0</v>
      </c>
      <c r="M60" s="11">
        <f>M61</f>
        <v>305076</v>
      </c>
      <c r="N60" s="11">
        <f>N61</f>
        <v>222782.82</v>
      </c>
      <c r="O60" s="11">
        <f>O61</f>
        <v>262895.98</v>
      </c>
      <c r="P60" s="11">
        <f>P61</f>
        <v>635617.48</v>
      </c>
      <c r="Q60" s="24">
        <f>SUM(E60:P60)</f>
        <v>2553568.63</v>
      </c>
    </row>
    <row r="61" spans="1:18" s="25" customFormat="1" x14ac:dyDescent="0.2">
      <c r="A61" s="85" t="s">
        <v>346</v>
      </c>
      <c r="B61" s="85" t="s">
        <v>348</v>
      </c>
      <c r="C61" s="11">
        <v>0</v>
      </c>
      <c r="D61" s="83">
        <v>2212400</v>
      </c>
      <c r="E61" s="11">
        <v>0</v>
      </c>
      <c r="F61" s="11">
        <v>0</v>
      </c>
      <c r="G61" s="11">
        <v>0</v>
      </c>
      <c r="H61" s="11">
        <v>0</v>
      </c>
      <c r="I61" s="64">
        <v>1127196.3500000001</v>
      </c>
      <c r="J61" s="11">
        <v>0</v>
      </c>
      <c r="K61" s="11"/>
      <c r="L61" s="11"/>
      <c r="M61" s="11">
        <v>305076</v>
      </c>
      <c r="N61" s="11">
        <v>222782.82</v>
      </c>
      <c r="O61" s="11">
        <v>262895.98</v>
      </c>
      <c r="P61" s="11">
        <v>635617.48</v>
      </c>
      <c r="Q61" s="24">
        <f t="shared" si="13"/>
        <v>2553568.63</v>
      </c>
    </row>
    <row r="62" spans="1:18" s="25" customFormat="1" x14ac:dyDescent="0.2">
      <c r="A62" s="85" t="s">
        <v>126</v>
      </c>
      <c r="B62" s="85" t="s">
        <v>134</v>
      </c>
      <c r="C62" s="11">
        <f t="shared" ref="C62:H62" si="14">+C65</f>
        <v>465298476</v>
      </c>
      <c r="D62" s="11">
        <v>469067524.77999997</v>
      </c>
      <c r="E62" s="11">
        <f t="shared" si="14"/>
        <v>38774873</v>
      </c>
      <c r="F62" s="11">
        <f t="shared" si="14"/>
        <v>38774873</v>
      </c>
      <c r="G62" s="11">
        <f t="shared" si="14"/>
        <v>38774873</v>
      </c>
      <c r="H62" s="11">
        <f t="shared" si="14"/>
        <v>38774873</v>
      </c>
      <c r="I62" s="11">
        <f t="shared" ref="I62:O62" si="15">+I65</f>
        <v>38774873</v>
      </c>
      <c r="J62" s="11">
        <f t="shared" si="15"/>
        <v>38774873</v>
      </c>
      <c r="K62" s="11">
        <f t="shared" si="15"/>
        <v>38774873</v>
      </c>
      <c r="L62" s="11">
        <f t="shared" si="15"/>
        <v>38774873</v>
      </c>
      <c r="M62" s="11">
        <f t="shared" si="15"/>
        <v>38774873</v>
      </c>
      <c r="N62" s="11">
        <f t="shared" si="15"/>
        <v>38903068.700000003</v>
      </c>
      <c r="O62" s="11">
        <f t="shared" si="15"/>
        <v>38887833.799999997</v>
      </c>
      <c r="P62" s="11">
        <f>P65</f>
        <v>38774873</v>
      </c>
      <c r="Q62" s="11">
        <f>SUM(E62:P62)</f>
        <v>465539632.5</v>
      </c>
    </row>
    <row r="63" spans="1:18" s="25" customFormat="1" x14ac:dyDescent="0.2">
      <c r="A63" s="85" t="s">
        <v>390</v>
      </c>
      <c r="B63" s="85" t="s">
        <v>391</v>
      </c>
      <c r="C63" s="11"/>
      <c r="D63" s="11">
        <v>2479161.85</v>
      </c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1:18" s="25" customFormat="1" x14ac:dyDescent="0.2">
      <c r="A64" s="85" t="s">
        <v>392</v>
      </c>
      <c r="B64" s="85" t="s">
        <v>395</v>
      </c>
      <c r="C64" s="11"/>
      <c r="D64" s="11">
        <v>806330.84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1:18" s="25" customFormat="1" x14ac:dyDescent="0.2">
      <c r="A65" s="85" t="s">
        <v>219</v>
      </c>
      <c r="B65" s="85" t="s">
        <v>220</v>
      </c>
      <c r="C65" s="11">
        <v>465298476</v>
      </c>
      <c r="D65" s="11">
        <v>465672734.05000001</v>
      </c>
      <c r="E65" s="11">
        <v>38774873</v>
      </c>
      <c r="F65" s="11">
        <v>38774873</v>
      </c>
      <c r="G65" s="11">
        <v>38774873</v>
      </c>
      <c r="H65" s="64">
        <v>38774873</v>
      </c>
      <c r="I65" s="64">
        <v>38774873</v>
      </c>
      <c r="J65" s="11">
        <v>38774873</v>
      </c>
      <c r="K65" s="11">
        <v>38774873</v>
      </c>
      <c r="L65" s="11">
        <v>38774873</v>
      </c>
      <c r="M65" s="11">
        <v>38774873</v>
      </c>
      <c r="N65" s="11">
        <v>38903068.700000003</v>
      </c>
      <c r="O65" s="11">
        <v>38887833.799999997</v>
      </c>
      <c r="P65" s="11">
        <v>38774873</v>
      </c>
      <c r="Q65" s="11">
        <f>SUM(E65:P65)</f>
        <v>465539632.5</v>
      </c>
      <c r="R65" s="59"/>
    </row>
    <row r="66" spans="1:18" s="25" customFormat="1" x14ac:dyDescent="0.2">
      <c r="A66" s="85" t="s">
        <v>393</v>
      </c>
      <c r="B66" s="85" t="s">
        <v>394</v>
      </c>
      <c r="C66" s="11"/>
      <c r="D66" s="11">
        <v>109298.04</v>
      </c>
      <c r="E66" s="11"/>
      <c r="F66" s="11"/>
      <c r="G66" s="11"/>
      <c r="H66" s="64"/>
      <c r="I66" s="64"/>
      <c r="J66" s="11"/>
      <c r="K66" s="11"/>
      <c r="L66" s="11"/>
      <c r="M66" s="11"/>
      <c r="N66" s="11"/>
      <c r="O66" s="11"/>
      <c r="P66" s="11"/>
      <c r="Q66" s="11"/>
      <c r="R66" s="59"/>
    </row>
    <row r="67" spans="1:18" s="25" customFormat="1" ht="30" x14ac:dyDescent="0.2">
      <c r="A67" s="85" t="s">
        <v>127</v>
      </c>
      <c r="B67" s="85" t="s">
        <v>135</v>
      </c>
      <c r="C67" s="11">
        <v>0</v>
      </c>
      <c r="D67" s="11">
        <f>+D69+D70+D74+D76+D664+D68+D71+D75</f>
        <v>9473055.75</v>
      </c>
      <c r="E67" s="11"/>
      <c r="F67" s="11">
        <v>0</v>
      </c>
      <c r="G67" s="11">
        <v>0</v>
      </c>
      <c r="H67" s="11">
        <f>SUM(H68:H77)</f>
        <v>215252.52000000002</v>
      </c>
      <c r="I67" s="11">
        <f t="shared" ref="I67" si="16">SUM(I68:I77)</f>
        <v>93087.84</v>
      </c>
      <c r="J67" s="11">
        <f>SUM(J68:J77)</f>
        <v>1686120.03</v>
      </c>
      <c r="K67" s="11">
        <f>SUM(K68:K77)</f>
        <v>1406941.14</v>
      </c>
      <c r="L67" s="11">
        <f>L74</f>
        <v>4602</v>
      </c>
      <c r="M67" s="11">
        <f>M74+M68</f>
        <v>151351.39000000001</v>
      </c>
      <c r="N67" s="11">
        <f>N74+N68</f>
        <v>93957.69</v>
      </c>
      <c r="O67" s="11">
        <f>O74+O68</f>
        <v>13415.26</v>
      </c>
      <c r="P67" s="11">
        <f>P74+P68+P71+P75</f>
        <v>332800.56</v>
      </c>
      <c r="Q67" s="11">
        <f>SUM(E67:P67)</f>
        <v>3997528.43</v>
      </c>
    </row>
    <row r="68" spans="1:18" s="25" customFormat="1" ht="35.25" customHeight="1" x14ac:dyDescent="0.2">
      <c r="A68" s="4" t="s">
        <v>233</v>
      </c>
      <c r="B68" s="4" t="s">
        <v>236</v>
      </c>
      <c r="C68" s="11">
        <v>0</v>
      </c>
      <c r="D68" s="83">
        <v>1488057.26</v>
      </c>
      <c r="E68" s="11">
        <v>0</v>
      </c>
      <c r="F68" s="11">
        <v>0</v>
      </c>
      <c r="G68" s="11">
        <v>0</v>
      </c>
      <c r="H68" s="64">
        <v>0</v>
      </c>
      <c r="I68" s="11">
        <v>0</v>
      </c>
      <c r="J68" s="11">
        <v>1399244</v>
      </c>
      <c r="K68" s="11">
        <v>0</v>
      </c>
      <c r="L68" s="11">
        <v>0</v>
      </c>
      <c r="M68" s="11">
        <v>146749.39000000001</v>
      </c>
      <c r="N68" s="11">
        <v>89355.69</v>
      </c>
      <c r="O68" s="11">
        <v>8813.26</v>
      </c>
      <c r="P68" s="11"/>
      <c r="Q68" s="11">
        <f>SUM(E68:P68)</f>
        <v>1644162.34</v>
      </c>
      <c r="R68" s="63"/>
    </row>
    <row r="69" spans="1:18" s="25" customFormat="1" ht="30" x14ac:dyDescent="0.2">
      <c r="A69" s="4" t="s">
        <v>234</v>
      </c>
      <c r="B69" s="4" t="s">
        <v>237</v>
      </c>
      <c r="C69" s="11">
        <v>0</v>
      </c>
      <c r="D69" s="83">
        <v>586999.93000000005</v>
      </c>
      <c r="E69" s="11">
        <v>0</v>
      </c>
      <c r="F69" s="11">
        <v>0</v>
      </c>
      <c r="G69" s="11">
        <v>0</v>
      </c>
      <c r="H69" s="11">
        <v>146749.98000000001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/>
      <c r="O69" s="11"/>
      <c r="P69" s="11"/>
      <c r="Q69" s="11">
        <f>SUM(E69:P69)</f>
        <v>146749.98000000001</v>
      </c>
    </row>
    <row r="70" spans="1:18" s="25" customFormat="1" ht="30" x14ac:dyDescent="0.2">
      <c r="A70" s="4" t="s">
        <v>235</v>
      </c>
      <c r="B70" s="4" t="s">
        <v>238</v>
      </c>
      <c r="C70" s="11">
        <v>0</v>
      </c>
      <c r="D70" s="83">
        <v>1500000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1402339.14</v>
      </c>
      <c r="L70" s="11">
        <v>0</v>
      </c>
      <c r="M70" s="11">
        <v>0</v>
      </c>
      <c r="N70" s="11"/>
      <c r="O70" s="11"/>
      <c r="P70" s="11"/>
      <c r="Q70" s="11">
        <f t="shared" ref="Q70:Q92" si="17">SUM(E70:P70)</f>
        <v>1402339.14</v>
      </c>
    </row>
    <row r="71" spans="1:18" s="25" customFormat="1" ht="30" x14ac:dyDescent="0.2">
      <c r="A71" s="4" t="s">
        <v>239</v>
      </c>
      <c r="B71" s="4" t="s">
        <v>246</v>
      </c>
      <c r="C71" s="11">
        <v>0</v>
      </c>
      <c r="D71" s="83">
        <v>478000</v>
      </c>
      <c r="E71" s="11">
        <v>0</v>
      </c>
      <c r="F71" s="11">
        <v>0</v>
      </c>
      <c r="G71" s="11">
        <v>0</v>
      </c>
      <c r="H71" s="55">
        <v>0</v>
      </c>
      <c r="I71" s="57">
        <v>0</v>
      </c>
      <c r="J71" s="11">
        <v>0</v>
      </c>
      <c r="K71" s="59">
        <v>0</v>
      </c>
      <c r="L71" s="11">
        <v>0</v>
      </c>
      <c r="M71" s="11">
        <v>0</v>
      </c>
      <c r="N71" s="11"/>
      <c r="O71" s="11">
        <v>4602</v>
      </c>
      <c r="P71" s="11"/>
      <c r="Q71" s="11">
        <f>SUM(E71:P71)</f>
        <v>4602</v>
      </c>
    </row>
    <row r="72" spans="1:18" s="25" customFormat="1" ht="30" x14ac:dyDescent="0.2">
      <c r="A72" s="4" t="s">
        <v>240</v>
      </c>
      <c r="B72" s="4" t="s">
        <v>247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/>
      <c r="O72" s="11"/>
      <c r="P72" s="11"/>
      <c r="Q72" s="11">
        <f t="shared" si="17"/>
        <v>0</v>
      </c>
    </row>
    <row r="73" spans="1:18" s="25" customFormat="1" ht="30" x14ac:dyDescent="0.2">
      <c r="A73" s="4" t="s">
        <v>241</v>
      </c>
      <c r="B73" s="4" t="s">
        <v>248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/>
      <c r="O73" s="11"/>
      <c r="P73" s="11"/>
      <c r="Q73" s="11">
        <f t="shared" si="17"/>
        <v>0</v>
      </c>
    </row>
    <row r="74" spans="1:18" s="72" customFormat="1" ht="30" x14ac:dyDescent="0.25">
      <c r="A74" s="70" t="s">
        <v>242</v>
      </c>
      <c r="B74" s="70" t="s">
        <v>249</v>
      </c>
      <c r="C74" s="56">
        <v>0</v>
      </c>
      <c r="D74" s="84">
        <v>4569904.0199999996</v>
      </c>
      <c r="E74" s="56">
        <v>0</v>
      </c>
      <c r="F74" s="56">
        <v>0</v>
      </c>
      <c r="G74" s="56">
        <v>0</v>
      </c>
      <c r="H74" s="71">
        <v>18408</v>
      </c>
      <c r="I74" s="71">
        <v>93087.84</v>
      </c>
      <c r="J74" s="56">
        <v>286876.03000000003</v>
      </c>
      <c r="K74" s="56">
        <v>4602</v>
      </c>
      <c r="L74" s="56">
        <v>4602</v>
      </c>
      <c r="M74" s="56">
        <v>4602</v>
      </c>
      <c r="N74" s="56">
        <v>4602</v>
      </c>
      <c r="O74" s="56">
        <v>4602</v>
      </c>
      <c r="P74" s="56">
        <v>41500</v>
      </c>
      <c r="Q74" s="56">
        <f t="shared" si="17"/>
        <v>462881.87</v>
      </c>
    </row>
    <row r="75" spans="1:18" s="25" customFormat="1" ht="30" x14ac:dyDescent="0.2">
      <c r="A75" s="4" t="s">
        <v>243</v>
      </c>
      <c r="B75" s="4" t="s">
        <v>250</v>
      </c>
      <c r="C75" s="11">
        <v>0</v>
      </c>
      <c r="D75" s="83">
        <v>800000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/>
      <c r="O75" s="11"/>
      <c r="P75" s="11">
        <v>291300.56</v>
      </c>
      <c r="Q75" s="11">
        <f t="shared" si="17"/>
        <v>291300.56</v>
      </c>
    </row>
    <row r="76" spans="1:18" s="72" customFormat="1" ht="30" x14ac:dyDescent="0.25">
      <c r="A76" s="70" t="s">
        <v>244</v>
      </c>
      <c r="B76" s="70" t="s">
        <v>251</v>
      </c>
      <c r="C76" s="56">
        <v>0</v>
      </c>
      <c r="D76" s="84">
        <v>50094.54</v>
      </c>
      <c r="E76" s="56">
        <v>0</v>
      </c>
      <c r="F76" s="56">
        <v>0</v>
      </c>
      <c r="G76" s="56">
        <v>0</v>
      </c>
      <c r="H76" s="71">
        <v>50094.54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/>
      <c r="O76" s="56"/>
      <c r="P76" s="56"/>
      <c r="Q76" s="56">
        <f>SUM(E76:P76)</f>
        <v>50094.54</v>
      </c>
    </row>
    <row r="77" spans="1:18" s="25" customFormat="1" ht="30" x14ac:dyDescent="0.2">
      <c r="A77" s="4" t="s">
        <v>245</v>
      </c>
      <c r="B77" s="4" t="s">
        <v>252</v>
      </c>
      <c r="C77" s="11">
        <v>0</v>
      </c>
      <c r="D77" s="11"/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/>
      <c r="O77" s="11"/>
      <c r="P77" s="11"/>
      <c r="Q77" s="11">
        <f t="shared" si="17"/>
        <v>0</v>
      </c>
    </row>
    <row r="78" spans="1:18" s="25" customFormat="1" ht="30" x14ac:dyDescent="0.2">
      <c r="A78" s="4" t="s">
        <v>128</v>
      </c>
      <c r="B78" s="4" t="s">
        <v>136</v>
      </c>
      <c r="C78" s="11">
        <v>0</v>
      </c>
      <c r="D78" s="11">
        <f>D79+D80+D81+D82+D83+D84+D86+D87+D88+D89+D90+D85</f>
        <v>80349115.120000005</v>
      </c>
      <c r="E78" s="11"/>
      <c r="F78" s="11"/>
      <c r="G78" s="11">
        <f t="shared" ref="G78:M78" si="18">SUM(G81:G90)</f>
        <v>125300</v>
      </c>
      <c r="H78" s="11">
        <f t="shared" si="18"/>
        <v>53100</v>
      </c>
      <c r="I78" s="11">
        <f t="shared" si="18"/>
        <v>1098800</v>
      </c>
      <c r="J78" s="11">
        <f t="shared" si="18"/>
        <v>3570000</v>
      </c>
      <c r="K78" s="11">
        <f t="shared" si="18"/>
        <v>0</v>
      </c>
      <c r="L78" s="11">
        <f t="shared" si="18"/>
        <v>131400</v>
      </c>
      <c r="M78" s="11">
        <f t="shared" si="18"/>
        <v>3085.7</v>
      </c>
      <c r="N78" s="11">
        <f>N79+N80+N89</f>
        <v>1620984.6199999999</v>
      </c>
      <c r="O78" s="11">
        <f>O79+O80+O89</f>
        <v>650836.25</v>
      </c>
      <c r="P78" s="11">
        <f>P79+P80+P89+P81+P84+P85+P88+P82</f>
        <v>48440465.839999996</v>
      </c>
      <c r="Q78" s="11">
        <f t="shared" si="17"/>
        <v>55693972.409999996</v>
      </c>
    </row>
    <row r="79" spans="1:18" s="25" customFormat="1" x14ac:dyDescent="0.2">
      <c r="A79" s="4" t="s">
        <v>367</v>
      </c>
      <c r="B79" s="4" t="s">
        <v>370</v>
      </c>
      <c r="C79" s="11"/>
      <c r="D79" s="11">
        <v>69261030.310000002</v>
      </c>
      <c r="E79" s="11"/>
      <c r="F79" s="11"/>
      <c r="G79" s="11"/>
      <c r="H79" s="11"/>
      <c r="I79" s="11"/>
      <c r="J79" s="11"/>
      <c r="K79" s="11"/>
      <c r="L79" s="11"/>
      <c r="M79" s="11">
        <v>0</v>
      </c>
      <c r="N79" s="11">
        <v>1136512.7</v>
      </c>
      <c r="O79" s="11"/>
      <c r="P79" s="11">
        <v>45919299.979999997</v>
      </c>
      <c r="Q79" s="11"/>
    </row>
    <row r="80" spans="1:18" s="25" customFormat="1" x14ac:dyDescent="0.2">
      <c r="A80" s="4" t="s">
        <v>368</v>
      </c>
      <c r="B80" s="4" t="s">
        <v>369</v>
      </c>
      <c r="C80" s="11"/>
      <c r="D80" s="11">
        <v>1360067.15</v>
      </c>
      <c r="E80" s="11"/>
      <c r="F80" s="11"/>
      <c r="G80" s="11"/>
      <c r="H80" s="11"/>
      <c r="I80" s="11"/>
      <c r="J80" s="11"/>
      <c r="K80" s="11"/>
      <c r="L80" s="11"/>
      <c r="M80" s="11">
        <v>0</v>
      </c>
      <c r="N80" s="11">
        <v>445500</v>
      </c>
      <c r="O80" s="11">
        <v>356400</v>
      </c>
      <c r="P80" s="11"/>
      <c r="Q80" s="11"/>
    </row>
    <row r="81" spans="1:19" s="25" customFormat="1" x14ac:dyDescent="0.2">
      <c r="A81" s="4" t="s">
        <v>263</v>
      </c>
      <c r="B81" s="4" t="s">
        <v>264</v>
      </c>
      <c r="C81" s="11">
        <v>0</v>
      </c>
      <c r="D81" s="83">
        <v>729240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3085.7</v>
      </c>
      <c r="N81" s="11"/>
      <c r="O81" s="11"/>
      <c r="P81" s="11">
        <v>114460</v>
      </c>
      <c r="Q81" s="11">
        <f t="shared" si="17"/>
        <v>117545.7</v>
      </c>
    </row>
    <row r="82" spans="1:19" s="25" customFormat="1" x14ac:dyDescent="0.2">
      <c r="A82" s="4" t="s">
        <v>265</v>
      </c>
      <c r="B82" s="4" t="s">
        <v>266</v>
      </c>
      <c r="C82" s="11">
        <v>0</v>
      </c>
      <c r="D82" s="83">
        <v>34000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/>
      <c r="O82" s="11"/>
      <c r="P82" s="11">
        <v>3085.7</v>
      </c>
      <c r="Q82" s="11">
        <f t="shared" si="17"/>
        <v>3085.7</v>
      </c>
    </row>
    <row r="83" spans="1:19" s="25" customFormat="1" x14ac:dyDescent="0.2">
      <c r="A83" s="4" t="s">
        <v>267</v>
      </c>
      <c r="B83" s="4" t="s">
        <v>268</v>
      </c>
      <c r="C83" s="11">
        <v>0</v>
      </c>
      <c r="D83" s="11">
        <v>106200</v>
      </c>
      <c r="E83" s="11">
        <v>0</v>
      </c>
      <c r="F83" s="11">
        <v>0</v>
      </c>
      <c r="G83" s="11">
        <v>0</v>
      </c>
      <c r="H83" s="11">
        <v>53100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/>
      <c r="O83" s="11"/>
      <c r="P83" s="11"/>
      <c r="Q83" s="11">
        <f t="shared" si="17"/>
        <v>53100</v>
      </c>
    </row>
    <row r="84" spans="1:19" s="25" customFormat="1" x14ac:dyDescent="0.2">
      <c r="A84" s="4" t="s">
        <v>269</v>
      </c>
      <c r="B84" s="4" t="s">
        <v>270</v>
      </c>
      <c r="C84" s="11">
        <v>0</v>
      </c>
      <c r="D84" s="11">
        <v>106300</v>
      </c>
      <c r="E84" s="11">
        <v>0</v>
      </c>
      <c r="F84" s="11">
        <v>0</v>
      </c>
      <c r="G84" s="11">
        <v>41300</v>
      </c>
      <c r="H84" s="64">
        <v>0</v>
      </c>
      <c r="I84" s="64"/>
      <c r="J84" s="11">
        <v>0</v>
      </c>
      <c r="K84" s="11">
        <v>0</v>
      </c>
      <c r="L84" s="11">
        <v>0</v>
      </c>
      <c r="M84" s="11">
        <v>0</v>
      </c>
      <c r="N84" s="11"/>
      <c r="O84" s="11"/>
      <c r="P84" s="11">
        <v>47200</v>
      </c>
      <c r="Q84" s="11">
        <f t="shared" si="17"/>
        <v>88500</v>
      </c>
    </row>
    <row r="85" spans="1:19" s="25" customFormat="1" x14ac:dyDescent="0.2">
      <c r="A85" s="4" t="s">
        <v>382</v>
      </c>
      <c r="B85" s="4" t="s">
        <v>383</v>
      </c>
      <c r="C85" s="11"/>
      <c r="D85" s="11">
        <v>150000</v>
      </c>
      <c r="E85" s="11"/>
      <c r="F85" s="11"/>
      <c r="G85" s="11"/>
      <c r="H85" s="64"/>
      <c r="I85" s="64"/>
      <c r="J85" s="11"/>
      <c r="K85" s="11"/>
      <c r="L85" s="11"/>
      <c r="M85" s="11"/>
      <c r="N85" s="11"/>
      <c r="O85" s="11"/>
      <c r="P85" s="11">
        <v>145000.01</v>
      </c>
      <c r="Q85" s="11"/>
    </row>
    <row r="86" spans="1:19" s="25" customFormat="1" x14ac:dyDescent="0.2">
      <c r="A86" s="4" t="s">
        <v>271</v>
      </c>
      <c r="B86" s="4" t="s">
        <v>272</v>
      </c>
      <c r="C86" s="11">
        <v>0</v>
      </c>
      <c r="D86" s="11">
        <v>277936.25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/>
      <c r="K86" s="11">
        <v>0</v>
      </c>
      <c r="L86" s="11">
        <v>0</v>
      </c>
      <c r="M86" s="11">
        <v>0</v>
      </c>
      <c r="N86" s="11"/>
      <c r="O86" s="11">
        <v>277936.25</v>
      </c>
      <c r="P86" s="11"/>
      <c r="Q86" s="11">
        <f t="shared" si="17"/>
        <v>277936.25</v>
      </c>
    </row>
    <row r="87" spans="1:19" s="25" customFormat="1" x14ac:dyDescent="0.2">
      <c r="A87" s="4" t="s">
        <v>273</v>
      </c>
      <c r="B87" s="4" t="s">
        <v>274</v>
      </c>
      <c r="C87" s="11">
        <v>0</v>
      </c>
      <c r="D87" s="83">
        <v>3570000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3570000</v>
      </c>
      <c r="K87" s="11">
        <v>0</v>
      </c>
      <c r="L87" s="11">
        <v>131400</v>
      </c>
      <c r="M87" s="11">
        <v>0</v>
      </c>
      <c r="N87" s="11"/>
      <c r="O87" s="11"/>
      <c r="P87" s="11"/>
      <c r="Q87" s="11">
        <f t="shared" si="17"/>
        <v>3701400</v>
      </c>
    </row>
    <row r="88" spans="1:19" s="25" customFormat="1" x14ac:dyDescent="0.2">
      <c r="A88" s="4" t="s">
        <v>275</v>
      </c>
      <c r="B88" s="4" t="s">
        <v>276</v>
      </c>
      <c r="C88" s="11">
        <v>0</v>
      </c>
      <c r="D88" s="83">
        <v>3380899.07</v>
      </c>
      <c r="E88" s="11">
        <v>0</v>
      </c>
      <c r="F88" s="11">
        <v>0</v>
      </c>
      <c r="G88" s="11">
        <v>84000</v>
      </c>
      <c r="H88" s="11">
        <v>0</v>
      </c>
      <c r="I88" s="64">
        <v>84000</v>
      </c>
      <c r="J88" s="11">
        <v>0</v>
      </c>
      <c r="K88" s="11">
        <v>0</v>
      </c>
      <c r="L88" s="11">
        <v>0</v>
      </c>
      <c r="M88" s="11">
        <v>0</v>
      </c>
      <c r="N88" s="11"/>
      <c r="O88" s="11"/>
      <c r="P88" s="11">
        <v>2149789.0499999998</v>
      </c>
      <c r="Q88" s="11">
        <f t="shared" si="17"/>
        <v>2317789.0499999998</v>
      </c>
    </row>
    <row r="89" spans="1:19" s="25" customFormat="1" x14ac:dyDescent="0.2">
      <c r="A89" s="4" t="s">
        <v>277</v>
      </c>
      <c r="B89" s="4" t="s">
        <v>278</v>
      </c>
      <c r="C89" s="11">
        <v>0</v>
      </c>
      <c r="D89" s="11">
        <v>1216442.3400000001</v>
      </c>
      <c r="E89" s="11">
        <v>0</v>
      </c>
      <c r="F89" s="11">
        <v>0</v>
      </c>
      <c r="G89" s="11">
        <v>0</v>
      </c>
      <c r="H89" s="11">
        <v>0</v>
      </c>
      <c r="I89" s="64">
        <v>1014800</v>
      </c>
      <c r="J89" s="11">
        <v>0</v>
      </c>
      <c r="K89" s="11">
        <v>0</v>
      </c>
      <c r="L89" s="11">
        <v>0</v>
      </c>
      <c r="M89" s="11">
        <v>0</v>
      </c>
      <c r="N89" s="11">
        <v>38971.919999999998</v>
      </c>
      <c r="O89" s="11">
        <v>294436.25</v>
      </c>
      <c r="P89" s="11">
        <v>61631.1</v>
      </c>
      <c r="Q89" s="11">
        <f t="shared" si="17"/>
        <v>1409839.27</v>
      </c>
    </row>
    <row r="90" spans="1:19" s="25" customFormat="1" x14ac:dyDescent="0.2">
      <c r="A90" s="4" t="s">
        <v>279</v>
      </c>
      <c r="B90" s="4" t="s">
        <v>280</v>
      </c>
      <c r="C90" s="11">
        <v>0</v>
      </c>
      <c r="D90" s="83">
        <v>157000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/>
      <c r="O90" s="11"/>
      <c r="P90" s="11"/>
      <c r="Q90" s="11">
        <f t="shared" si="17"/>
        <v>0</v>
      </c>
    </row>
    <row r="91" spans="1:19" s="25" customFormat="1" x14ac:dyDescent="0.2">
      <c r="A91" s="4" t="s">
        <v>129</v>
      </c>
      <c r="B91" s="4" t="s">
        <v>137</v>
      </c>
      <c r="C91" s="11">
        <v>0</v>
      </c>
      <c r="D91" s="11">
        <f>+D92+D93</f>
        <v>8131461.6799999997</v>
      </c>
      <c r="E91" s="11">
        <v>0</v>
      </c>
      <c r="F91" s="11">
        <v>0</v>
      </c>
      <c r="G91" s="11">
        <v>0</v>
      </c>
      <c r="H91" s="11">
        <f>+H92+H93</f>
        <v>1397587.25</v>
      </c>
      <c r="I91" s="11">
        <f>+I92+I93</f>
        <v>0</v>
      </c>
      <c r="J91" s="11">
        <f>+J92+J93</f>
        <v>6911.17</v>
      </c>
      <c r="K91" s="11">
        <f t="shared" ref="K91:P91" si="19">+K92+K93</f>
        <v>336294.08</v>
      </c>
      <c r="L91" s="11">
        <f t="shared" si="19"/>
        <v>485064.03</v>
      </c>
      <c r="M91" s="11">
        <f t="shared" si="19"/>
        <v>847000.11</v>
      </c>
      <c r="N91" s="11">
        <f t="shared" si="19"/>
        <v>30503</v>
      </c>
      <c r="O91" s="11">
        <f t="shared" si="19"/>
        <v>12859.17</v>
      </c>
      <c r="P91" s="11">
        <f t="shared" si="19"/>
        <v>2144079.81</v>
      </c>
      <c r="Q91" s="11">
        <f t="shared" si="17"/>
        <v>5260298.62</v>
      </c>
    </row>
    <row r="92" spans="1:19" s="25" customFormat="1" x14ac:dyDescent="0.2">
      <c r="A92" s="4" t="s">
        <v>281</v>
      </c>
      <c r="B92" s="4" t="s">
        <v>282</v>
      </c>
      <c r="C92" s="11">
        <v>0</v>
      </c>
      <c r="D92" s="11">
        <v>6220949.6799999997</v>
      </c>
      <c r="E92" s="11">
        <v>0</v>
      </c>
      <c r="F92" s="11">
        <v>0</v>
      </c>
      <c r="G92" s="11">
        <v>0</v>
      </c>
      <c r="H92" s="64">
        <v>1397587.25</v>
      </c>
      <c r="I92" s="11">
        <v>0</v>
      </c>
      <c r="J92" s="11">
        <v>6911.17</v>
      </c>
      <c r="K92" s="11">
        <v>336294.08</v>
      </c>
      <c r="L92" s="11">
        <v>395384.03</v>
      </c>
      <c r="M92" s="11">
        <v>847000.11</v>
      </c>
      <c r="N92" s="11">
        <v>30503</v>
      </c>
      <c r="O92" s="11">
        <v>12859.17</v>
      </c>
      <c r="P92" s="11">
        <v>478509.81</v>
      </c>
      <c r="Q92" s="11">
        <f t="shared" si="17"/>
        <v>3505048.62</v>
      </c>
    </row>
    <row r="93" spans="1:19" s="25" customFormat="1" x14ac:dyDescent="0.2">
      <c r="A93" s="4" t="s">
        <v>283</v>
      </c>
      <c r="B93" s="4" t="s">
        <v>284</v>
      </c>
      <c r="C93" s="11">
        <v>0</v>
      </c>
      <c r="D93" s="11">
        <v>1910512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/>
      <c r="K93" s="11"/>
      <c r="L93" s="11">
        <v>89680</v>
      </c>
      <c r="M93" s="11">
        <v>0</v>
      </c>
      <c r="N93" s="11"/>
      <c r="O93" s="11"/>
      <c r="P93" s="11">
        <v>1665570</v>
      </c>
      <c r="Q93" s="11">
        <f>SUM(E93:P93)</f>
        <v>1755250</v>
      </c>
    </row>
    <row r="94" spans="1:19" s="22" customFormat="1" x14ac:dyDescent="0.2">
      <c r="A94" s="33">
        <v>2.2999999999999998</v>
      </c>
      <c r="B94" s="34" t="s">
        <v>50</v>
      </c>
      <c r="C94" s="35">
        <f>+C114+C105+C121+C98</f>
        <v>14635000</v>
      </c>
      <c r="D94" s="35">
        <f>D95+D98+D101+D105+D107+D114+D121+D110</f>
        <v>34741440.219999999</v>
      </c>
      <c r="E94" s="35">
        <f>+E95+E98+E101+E110+E114+E120+E121+E105</f>
        <v>464500</v>
      </c>
      <c r="F94" s="35">
        <f>+F95+F98+F101+F110+F114+F120+F121+F105</f>
        <v>464500</v>
      </c>
      <c r="G94" s="35">
        <f>+G95+G98+G101+G110+G114+G120+G121+G105+G100</f>
        <v>606640.26</v>
      </c>
      <c r="H94" s="35">
        <f t="shared" ref="H94:M94" si="20">+H95+H98+H101+H110+H114+H120+H121+H105+H107</f>
        <v>2300805.4699999997</v>
      </c>
      <c r="I94" s="35">
        <f t="shared" si="20"/>
        <v>3009488.95</v>
      </c>
      <c r="J94" s="35">
        <f t="shared" si="20"/>
        <v>2667718.37</v>
      </c>
      <c r="K94" s="35">
        <f t="shared" si="20"/>
        <v>1318175.26</v>
      </c>
      <c r="L94" s="35">
        <f t="shared" si="20"/>
        <v>2023627.1300000001</v>
      </c>
      <c r="M94" s="35">
        <f t="shared" si="20"/>
        <v>1862592.5400000003</v>
      </c>
      <c r="N94" s="35">
        <f>+N95+N98+N101+N110+N114+N120+N121+N105+N107+N100</f>
        <v>1066511.98</v>
      </c>
      <c r="O94" s="35">
        <f>+O95+O98+O101+O110+O114+O120+O121+O105+O107</f>
        <v>1418671.6500000001</v>
      </c>
      <c r="P94" s="35">
        <f>+P95+P98+P101+P110+P114+P120+P121+P105+P107+P103+P104+P106+P108</f>
        <v>2895960.6</v>
      </c>
      <c r="Q94" s="30">
        <f t="shared" ref="Q94" si="21">SUM(E94:P94)</f>
        <v>20099192.210000005</v>
      </c>
      <c r="S94" s="23"/>
    </row>
    <row r="95" spans="1:19" s="25" customFormat="1" x14ac:dyDescent="0.2">
      <c r="A95" s="4" t="s">
        <v>138</v>
      </c>
      <c r="B95" s="4" t="s">
        <v>139</v>
      </c>
      <c r="C95" s="11">
        <v>0</v>
      </c>
      <c r="D95" s="11">
        <f>+D97+D96</f>
        <v>1755392.51</v>
      </c>
      <c r="E95" s="24">
        <v>0</v>
      </c>
      <c r="F95" s="24">
        <v>0</v>
      </c>
      <c r="G95" s="24">
        <v>0</v>
      </c>
      <c r="H95" s="24">
        <f>+H96+H97</f>
        <v>71390</v>
      </c>
      <c r="I95" s="24">
        <f>+I96+I97</f>
        <v>83999.95</v>
      </c>
      <c r="J95" s="24">
        <f>+J96+J97</f>
        <v>0</v>
      </c>
      <c r="K95" s="11">
        <v>0</v>
      </c>
      <c r="L95" s="11">
        <f>L97</f>
        <v>100001.28</v>
      </c>
      <c r="M95" s="11">
        <f>M97</f>
        <v>381950</v>
      </c>
      <c r="N95" s="11">
        <f>N97</f>
        <v>0</v>
      </c>
      <c r="O95" s="11">
        <f>O97</f>
        <v>96280</v>
      </c>
      <c r="P95" s="11">
        <f>P96+P97</f>
        <v>759073.08000000007</v>
      </c>
      <c r="Q95" s="11">
        <f>SUM(E95:P95)</f>
        <v>1492694.31</v>
      </c>
      <c r="S95" s="63"/>
    </row>
    <row r="96" spans="1:19" s="25" customFormat="1" x14ac:dyDescent="0.2">
      <c r="A96" s="4" t="s">
        <v>285</v>
      </c>
      <c r="B96" s="4" t="s">
        <v>286</v>
      </c>
      <c r="C96" s="11">
        <v>0</v>
      </c>
      <c r="D96" s="64">
        <v>1420002.56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11">
        <v>0</v>
      </c>
      <c r="L96" s="11">
        <v>0</v>
      </c>
      <c r="M96" s="11">
        <v>0</v>
      </c>
      <c r="N96" s="11"/>
      <c r="O96" s="11"/>
      <c r="P96" s="11">
        <v>689441.28000000003</v>
      </c>
      <c r="Q96" s="11">
        <f t="shared" ref="Q96:Q97" si="22">SUM(E96:P96)</f>
        <v>689441.28000000003</v>
      </c>
      <c r="R96" s="63"/>
    </row>
    <row r="97" spans="1:19" s="25" customFormat="1" x14ac:dyDescent="0.2">
      <c r="A97" s="4" t="s">
        <v>287</v>
      </c>
      <c r="B97" s="4" t="s">
        <v>288</v>
      </c>
      <c r="C97" s="11">
        <v>0</v>
      </c>
      <c r="D97" s="64">
        <v>335389.95</v>
      </c>
      <c r="E97" s="24">
        <v>0</v>
      </c>
      <c r="F97" s="24">
        <v>0</v>
      </c>
      <c r="G97" s="24">
        <v>0</v>
      </c>
      <c r="H97" s="64">
        <v>71390</v>
      </c>
      <c r="I97" s="64">
        <v>83999.95</v>
      </c>
      <c r="J97" s="24">
        <v>0</v>
      </c>
      <c r="K97" s="11">
        <v>0</v>
      </c>
      <c r="L97" s="11">
        <v>100001.28</v>
      </c>
      <c r="M97" s="11">
        <v>381950</v>
      </c>
      <c r="N97" s="11"/>
      <c r="O97" s="11">
        <v>96280</v>
      </c>
      <c r="P97" s="11">
        <v>69631.8</v>
      </c>
      <c r="Q97" s="11">
        <f t="shared" si="22"/>
        <v>803253.03</v>
      </c>
      <c r="R97" s="66"/>
    </row>
    <row r="98" spans="1:19" s="25" customFormat="1" x14ac:dyDescent="0.2">
      <c r="A98" s="4" t="s">
        <v>69</v>
      </c>
      <c r="B98" s="4" t="s">
        <v>68</v>
      </c>
      <c r="C98" s="11">
        <f>+C100+C99+C101</f>
        <v>152500</v>
      </c>
      <c r="D98" s="11">
        <f>+D100+D99</f>
        <v>2141104.2599999998</v>
      </c>
      <c r="E98" s="24">
        <v>0</v>
      </c>
      <c r="F98" s="24">
        <v>0</v>
      </c>
      <c r="G98" s="24">
        <v>0</v>
      </c>
      <c r="H98" s="24">
        <f>+H100</f>
        <v>823404</v>
      </c>
      <c r="I98" s="24">
        <f>+I100</f>
        <v>0</v>
      </c>
      <c r="J98" s="24">
        <f>+J100</f>
        <v>0</v>
      </c>
      <c r="K98" s="24">
        <f>K99</f>
        <v>1563.5</v>
      </c>
      <c r="L98" s="24">
        <f>L99</f>
        <v>99164.84</v>
      </c>
      <c r="M98" s="24">
        <f>M99+M100</f>
        <v>191514</v>
      </c>
      <c r="N98" s="24"/>
      <c r="O98" s="24">
        <f t="shared" ref="O98" si="23">O99+O100</f>
        <v>1687.4</v>
      </c>
      <c r="P98" s="24">
        <f>P99+P100</f>
        <v>279306</v>
      </c>
      <c r="Q98" s="24">
        <f>SUM(E98:P98)</f>
        <v>1396639.7399999998</v>
      </c>
    </row>
    <row r="99" spans="1:19" s="25" customFormat="1" x14ac:dyDescent="0.2">
      <c r="A99" s="4" t="s">
        <v>223</v>
      </c>
      <c r="B99" s="4" t="s">
        <v>224</v>
      </c>
      <c r="C99" s="11">
        <v>12500</v>
      </c>
      <c r="D99" s="65">
        <v>258000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65">
        <v>1563.5</v>
      </c>
      <c r="L99" s="11">
        <v>99164.84</v>
      </c>
      <c r="M99" s="24">
        <v>16284</v>
      </c>
      <c r="N99" s="11"/>
      <c r="O99" s="11">
        <v>1687.4</v>
      </c>
      <c r="P99" s="24">
        <v>117882</v>
      </c>
      <c r="Q99" s="24">
        <f t="shared" ref="Q99:Q113" si="24">SUM(E99:P99)</f>
        <v>236581.74</v>
      </c>
    </row>
    <row r="100" spans="1:19" s="25" customFormat="1" x14ac:dyDescent="0.2">
      <c r="A100" s="4" t="s">
        <v>71</v>
      </c>
      <c r="B100" s="4" t="s">
        <v>70</v>
      </c>
      <c r="C100" s="11">
        <v>75000</v>
      </c>
      <c r="D100" s="64">
        <v>1883104.26</v>
      </c>
      <c r="E100" s="24">
        <v>0</v>
      </c>
      <c r="F100" s="24">
        <v>0</v>
      </c>
      <c r="G100" s="24">
        <v>93700.26</v>
      </c>
      <c r="H100" s="64">
        <v>823404</v>
      </c>
      <c r="I100" s="24">
        <v>0</v>
      </c>
      <c r="J100" s="24">
        <v>0</v>
      </c>
      <c r="K100" s="11">
        <v>0</v>
      </c>
      <c r="L100" s="11">
        <v>0</v>
      </c>
      <c r="M100" s="11">
        <v>175230</v>
      </c>
      <c r="N100" s="24">
        <v>177000</v>
      </c>
      <c r="O100" s="24"/>
      <c r="P100" s="24">
        <v>161424</v>
      </c>
      <c r="Q100" s="24">
        <f t="shared" si="24"/>
        <v>1430758.26</v>
      </c>
    </row>
    <row r="101" spans="1:19" s="25" customFormat="1" x14ac:dyDescent="0.2">
      <c r="A101" s="4" t="s">
        <v>140</v>
      </c>
      <c r="B101" s="4" t="s">
        <v>141</v>
      </c>
      <c r="C101" s="11">
        <f>+C103</f>
        <v>65000</v>
      </c>
      <c r="D101" s="11">
        <f>+D103+D102+D104</f>
        <v>1804611.71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f>K102+K103</f>
        <v>416735.88</v>
      </c>
      <c r="L101" s="11">
        <f>L102+L103</f>
        <v>53212.01</v>
      </c>
      <c r="M101" s="11">
        <f>M102+M103</f>
        <v>77408</v>
      </c>
      <c r="N101" s="11">
        <f>N102+N103</f>
        <v>122838</v>
      </c>
      <c r="O101" s="11">
        <f>O102+O103</f>
        <v>180833.53</v>
      </c>
      <c r="P101" s="11"/>
      <c r="Q101" s="24">
        <f t="shared" si="24"/>
        <v>851027.42</v>
      </c>
    </row>
    <row r="102" spans="1:19" s="25" customFormat="1" x14ac:dyDescent="0.2">
      <c r="A102" s="4" t="s">
        <v>289</v>
      </c>
      <c r="B102" s="4" t="s">
        <v>290</v>
      </c>
      <c r="C102" s="11">
        <v>0</v>
      </c>
      <c r="D102" s="64">
        <v>354249.6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17841.599999999999</v>
      </c>
      <c r="L102" s="11"/>
      <c r="M102" s="11">
        <v>77408</v>
      </c>
      <c r="N102" s="11">
        <v>122838</v>
      </c>
      <c r="O102" s="11"/>
      <c r="P102" s="11"/>
      <c r="Q102" s="24">
        <f t="shared" si="24"/>
        <v>218087.6</v>
      </c>
      <c r="R102" s="63"/>
    </row>
    <row r="103" spans="1:19" s="25" customFormat="1" x14ac:dyDescent="0.2">
      <c r="A103" s="4" t="s">
        <v>225</v>
      </c>
      <c r="B103" s="85" t="s">
        <v>226</v>
      </c>
      <c r="C103" s="11">
        <v>65000</v>
      </c>
      <c r="D103" s="83">
        <v>1410362.11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398894.28</v>
      </c>
      <c r="L103" s="11">
        <v>53212.01</v>
      </c>
      <c r="M103" s="11">
        <v>0</v>
      </c>
      <c r="N103" s="11"/>
      <c r="O103" s="11">
        <v>180833.53</v>
      </c>
      <c r="P103" s="11">
        <v>180245</v>
      </c>
      <c r="Q103" s="24">
        <f t="shared" si="24"/>
        <v>813184.82000000007</v>
      </c>
    </row>
    <row r="104" spans="1:19" s="25" customFormat="1" x14ac:dyDescent="0.2">
      <c r="A104" s="4" t="s">
        <v>371</v>
      </c>
      <c r="B104" s="85" t="s">
        <v>372</v>
      </c>
      <c r="C104" s="11"/>
      <c r="D104" s="83">
        <v>40000</v>
      </c>
      <c r="E104" s="11"/>
      <c r="F104" s="11"/>
      <c r="G104" s="11"/>
      <c r="H104" s="11"/>
      <c r="I104" s="11"/>
      <c r="J104" s="11"/>
      <c r="K104" s="11"/>
      <c r="L104" s="11"/>
      <c r="M104" s="11">
        <v>0</v>
      </c>
      <c r="N104" s="11"/>
      <c r="O104" s="11"/>
      <c r="P104" s="11">
        <v>35400</v>
      </c>
      <c r="Q104" s="24"/>
      <c r="S104" s="25" t="s">
        <v>377</v>
      </c>
    </row>
    <row r="105" spans="1:19" s="25" customFormat="1" x14ac:dyDescent="0.2">
      <c r="A105" s="4" t="s">
        <v>73</v>
      </c>
      <c r="B105" s="85" t="s">
        <v>72</v>
      </c>
      <c r="C105" s="11">
        <f>+C106</f>
        <v>1800000</v>
      </c>
      <c r="D105" s="11">
        <f>+D106</f>
        <v>962087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f>SUM(J106)</f>
        <v>106141.06</v>
      </c>
      <c r="K105" s="11">
        <f>SUM(K106)</f>
        <v>15286.19</v>
      </c>
      <c r="L105" s="11">
        <f>SUM(L106)</f>
        <v>67508.429999999993</v>
      </c>
      <c r="M105" s="11">
        <f>SUM(M106)</f>
        <v>26223.8</v>
      </c>
      <c r="N105" s="11"/>
      <c r="O105" s="11"/>
      <c r="P105" s="11"/>
      <c r="Q105" s="24">
        <f t="shared" si="24"/>
        <v>215159.47999999998</v>
      </c>
    </row>
    <row r="106" spans="1:19" s="25" customFormat="1" x14ac:dyDescent="0.2">
      <c r="A106" s="4" t="s">
        <v>75</v>
      </c>
      <c r="B106" s="85" t="s">
        <v>74</v>
      </c>
      <c r="C106" s="11">
        <v>1800000</v>
      </c>
      <c r="D106" s="83">
        <v>962087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106141.06</v>
      </c>
      <c r="K106" s="11">
        <v>15286.19</v>
      </c>
      <c r="L106" s="11">
        <v>67508.429999999993</v>
      </c>
      <c r="M106" s="11">
        <v>26223.8</v>
      </c>
      <c r="N106" s="11"/>
      <c r="O106" s="11"/>
      <c r="P106" s="24">
        <v>31495.5</v>
      </c>
      <c r="Q106" s="24">
        <f t="shared" si="24"/>
        <v>246654.97999999998</v>
      </c>
    </row>
    <row r="107" spans="1:19" s="25" customFormat="1" x14ac:dyDescent="0.2">
      <c r="A107" s="4" t="s">
        <v>142</v>
      </c>
      <c r="B107" s="85" t="s">
        <v>144</v>
      </c>
      <c r="C107" s="11">
        <v>0</v>
      </c>
      <c r="D107" s="11">
        <f>+D108+D109</f>
        <v>377245.55</v>
      </c>
      <c r="E107" s="11">
        <v>0</v>
      </c>
      <c r="F107" s="11">
        <v>0</v>
      </c>
      <c r="G107" s="11">
        <v>0</v>
      </c>
      <c r="H107" s="11">
        <f>+H108</f>
        <v>135245.54999999999</v>
      </c>
      <c r="I107" s="11">
        <v>0</v>
      </c>
      <c r="J107" s="11">
        <v>0</v>
      </c>
      <c r="K107" s="11">
        <v>0</v>
      </c>
      <c r="L107" s="11">
        <v>0</v>
      </c>
      <c r="M107" s="11">
        <f>M108</f>
        <v>86376</v>
      </c>
      <c r="N107" s="11"/>
      <c r="O107" s="11"/>
      <c r="P107" s="11"/>
      <c r="Q107" s="24">
        <f t="shared" si="24"/>
        <v>221621.55</v>
      </c>
    </row>
    <row r="108" spans="1:19" s="25" customFormat="1" x14ac:dyDescent="0.2">
      <c r="A108" s="4" t="s">
        <v>291</v>
      </c>
      <c r="B108" s="4" t="s">
        <v>292</v>
      </c>
      <c r="C108" s="11"/>
      <c r="D108" s="64">
        <v>377245.55</v>
      </c>
      <c r="E108" s="11">
        <v>0</v>
      </c>
      <c r="F108" s="11">
        <v>0</v>
      </c>
      <c r="G108" s="11">
        <v>0</v>
      </c>
      <c r="H108" s="64">
        <v>135245.54999999999</v>
      </c>
      <c r="I108" s="11">
        <v>0</v>
      </c>
      <c r="J108" s="11">
        <v>0</v>
      </c>
      <c r="K108" s="11">
        <v>0</v>
      </c>
      <c r="L108" s="11">
        <v>0</v>
      </c>
      <c r="M108" s="11">
        <v>86376</v>
      </c>
      <c r="N108" s="11"/>
      <c r="O108" s="11"/>
      <c r="P108" s="11">
        <v>86829.119999999995</v>
      </c>
      <c r="Q108" s="24">
        <f t="shared" si="24"/>
        <v>308450.67</v>
      </c>
    </row>
    <row r="109" spans="1:19" s="25" customFormat="1" x14ac:dyDescent="0.2">
      <c r="A109" s="4" t="s">
        <v>293</v>
      </c>
      <c r="B109" s="4" t="s">
        <v>294</v>
      </c>
      <c r="C109" s="11"/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/>
      <c r="O109" s="11"/>
      <c r="P109" s="11"/>
      <c r="Q109" s="24">
        <f t="shared" si="24"/>
        <v>0</v>
      </c>
    </row>
    <row r="110" spans="1:19" s="25" customFormat="1" ht="30" x14ac:dyDescent="0.2">
      <c r="A110" s="4" t="s">
        <v>143</v>
      </c>
      <c r="B110" s="4" t="s">
        <v>145</v>
      </c>
      <c r="C110" s="11">
        <v>0</v>
      </c>
      <c r="D110" s="11">
        <f>D111+D112+D113</f>
        <v>0</v>
      </c>
      <c r="E110" s="11">
        <f t="shared" ref="E110" si="25">+E111+E113</f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/>
      <c r="O110" s="11"/>
      <c r="P110" s="11"/>
      <c r="Q110" s="24">
        <f t="shared" si="24"/>
        <v>0</v>
      </c>
    </row>
    <row r="111" spans="1:19" s="25" customFormat="1" x14ac:dyDescent="0.2">
      <c r="A111" s="4" t="s">
        <v>295</v>
      </c>
      <c r="B111" s="4" t="s">
        <v>296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/>
      <c r="O111" s="11"/>
      <c r="P111" s="11"/>
      <c r="Q111" s="24">
        <f t="shared" si="24"/>
        <v>0</v>
      </c>
    </row>
    <row r="112" spans="1:19" s="25" customFormat="1" x14ac:dyDescent="0.2">
      <c r="A112" s="4" t="s">
        <v>373</v>
      </c>
      <c r="B112" s="4" t="s">
        <v>374</v>
      </c>
      <c r="C112" s="11"/>
      <c r="D112" s="11">
        <v>0</v>
      </c>
      <c r="E112" s="11"/>
      <c r="F112" s="11"/>
      <c r="G112" s="11"/>
      <c r="H112" s="11"/>
      <c r="I112" s="11"/>
      <c r="J112" s="11"/>
      <c r="K112" s="11"/>
      <c r="L112" s="11"/>
      <c r="M112" s="11">
        <v>0</v>
      </c>
      <c r="N112" s="11"/>
      <c r="O112" s="11"/>
      <c r="P112" s="11"/>
      <c r="Q112" s="24"/>
    </row>
    <row r="113" spans="1:17" s="25" customFormat="1" x14ac:dyDescent="0.2">
      <c r="A113" s="4" t="s">
        <v>297</v>
      </c>
      <c r="B113" s="4" t="s">
        <v>298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/>
      <c r="O113" s="11"/>
      <c r="P113" s="11"/>
      <c r="Q113" s="24">
        <f t="shared" si="24"/>
        <v>0</v>
      </c>
    </row>
    <row r="114" spans="1:17" s="25" customFormat="1" ht="30" x14ac:dyDescent="0.2">
      <c r="A114" s="4" t="s">
        <v>51</v>
      </c>
      <c r="B114" s="4" t="s">
        <v>52</v>
      </c>
      <c r="C114" s="11">
        <f>+C115+C116</f>
        <v>9408000</v>
      </c>
      <c r="D114" s="11">
        <f>+D115+D116+D119+D117</f>
        <v>10783725.439999999</v>
      </c>
      <c r="E114" s="11">
        <f>SUM(E115:E119)</f>
        <v>464500</v>
      </c>
      <c r="F114" s="11">
        <f t="shared" ref="F114:K114" si="26">SUM(F115:F119)</f>
        <v>464500</v>
      </c>
      <c r="G114" s="11">
        <f t="shared" si="26"/>
        <v>474000</v>
      </c>
      <c r="H114" s="11">
        <f t="shared" si="26"/>
        <v>474000</v>
      </c>
      <c r="I114" s="11">
        <f t="shared" si="26"/>
        <v>2762000</v>
      </c>
      <c r="J114" s="11">
        <f t="shared" si="26"/>
        <v>778966.27</v>
      </c>
      <c r="K114" s="11">
        <f t="shared" si="26"/>
        <v>467947.2</v>
      </c>
      <c r="L114" s="11">
        <f>SUM(L115:L119)</f>
        <v>725812</v>
      </c>
      <c r="M114" s="11">
        <f>SUM(M115:M119)</f>
        <v>716172.6</v>
      </c>
      <c r="N114" s="11">
        <f>SUM(N115:N119)</f>
        <v>470500</v>
      </c>
      <c r="O114" s="11">
        <f>SUM(O115:O119)</f>
        <v>512008.41000000003</v>
      </c>
      <c r="P114" s="11">
        <f>SUM(P115:P119)</f>
        <v>576267.63</v>
      </c>
      <c r="Q114" s="24">
        <f>SUM(E114:P114)</f>
        <v>8886674.1099999994</v>
      </c>
    </row>
    <row r="115" spans="1:17" s="25" customFormat="1" x14ac:dyDescent="0.2">
      <c r="A115" s="4" t="s">
        <v>53</v>
      </c>
      <c r="B115" s="4" t="s">
        <v>54</v>
      </c>
      <c r="C115" s="11">
        <v>9300000</v>
      </c>
      <c r="D115" s="64">
        <v>9300000</v>
      </c>
      <c r="E115" s="24">
        <v>464500</v>
      </c>
      <c r="F115" s="24">
        <v>464500</v>
      </c>
      <c r="G115" s="24">
        <v>474000</v>
      </c>
      <c r="H115" s="64">
        <v>474000</v>
      </c>
      <c r="I115" s="64">
        <v>2762000</v>
      </c>
      <c r="J115" s="24">
        <v>462000</v>
      </c>
      <c r="K115" s="24">
        <v>462000</v>
      </c>
      <c r="L115" s="24">
        <v>462000</v>
      </c>
      <c r="M115" s="24">
        <v>470500</v>
      </c>
      <c r="N115" s="24">
        <v>470500</v>
      </c>
      <c r="O115" s="24">
        <v>450000</v>
      </c>
      <c r="P115" s="24">
        <v>479000</v>
      </c>
      <c r="Q115" s="24">
        <f>SUM(E115:P115)</f>
        <v>7895000</v>
      </c>
    </row>
    <row r="116" spans="1:17" s="25" customFormat="1" ht="30" x14ac:dyDescent="0.2">
      <c r="A116" s="4" t="s">
        <v>228</v>
      </c>
      <c r="B116" s="4" t="s">
        <v>227</v>
      </c>
      <c r="C116" s="11">
        <v>108000</v>
      </c>
      <c r="D116" s="64">
        <v>1477778.24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316966.27</v>
      </c>
      <c r="K116" s="11">
        <v>0</v>
      </c>
      <c r="L116" s="11">
        <v>263812</v>
      </c>
      <c r="M116" s="11">
        <v>245672.6</v>
      </c>
      <c r="N116" s="11"/>
      <c r="O116" s="11">
        <v>62008.41</v>
      </c>
      <c r="P116" s="11">
        <v>97267.63</v>
      </c>
      <c r="Q116" s="24">
        <f t="shared" ref="Q116:Q119" si="27">SUM(E116:P116)</f>
        <v>985726.91</v>
      </c>
    </row>
    <row r="117" spans="1:17" s="25" customFormat="1" x14ac:dyDescent="0.2">
      <c r="A117" s="4" t="s">
        <v>299</v>
      </c>
      <c r="B117" s="4" t="s">
        <v>300</v>
      </c>
      <c r="C117" s="11">
        <v>0</v>
      </c>
      <c r="D117" s="64">
        <v>5947.2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5947.2</v>
      </c>
      <c r="L117" s="11">
        <v>0</v>
      </c>
      <c r="M117" s="11">
        <v>0</v>
      </c>
      <c r="N117" s="11"/>
      <c r="O117" s="11"/>
      <c r="P117" s="11"/>
      <c r="Q117" s="24">
        <f t="shared" si="27"/>
        <v>5947.2</v>
      </c>
    </row>
    <row r="118" spans="1:17" s="25" customFormat="1" ht="30" x14ac:dyDescent="0.2">
      <c r="A118" s="4" t="s">
        <v>301</v>
      </c>
      <c r="B118" s="4" t="s">
        <v>302</v>
      </c>
      <c r="C118" s="11">
        <v>0</v>
      </c>
      <c r="D118" s="64"/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/>
      <c r="O118" s="11"/>
      <c r="P118" s="11"/>
      <c r="Q118" s="24">
        <f t="shared" si="27"/>
        <v>0</v>
      </c>
    </row>
    <row r="119" spans="1:17" s="25" customFormat="1" x14ac:dyDescent="0.2">
      <c r="A119" s="4" t="s">
        <v>303</v>
      </c>
      <c r="B119" s="4" t="s">
        <v>304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/>
      <c r="O119" s="11"/>
      <c r="P119" s="11"/>
      <c r="Q119" s="24">
        <f t="shared" si="27"/>
        <v>0</v>
      </c>
    </row>
    <row r="120" spans="1:17" s="25" customFormat="1" ht="30" x14ac:dyDescent="0.2">
      <c r="A120" s="4" t="s">
        <v>146</v>
      </c>
      <c r="B120" s="4" t="s">
        <v>147</v>
      </c>
      <c r="C120" s="11">
        <v>0</v>
      </c>
      <c r="D120" s="11">
        <v>0</v>
      </c>
      <c r="E120" s="24">
        <v>0</v>
      </c>
      <c r="F120" s="24">
        <v>0</v>
      </c>
      <c r="G120" s="36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11"/>
      <c r="O120" s="11"/>
      <c r="P120" s="11"/>
      <c r="Q120" s="11">
        <f>SUM(E120:P120)</f>
        <v>0</v>
      </c>
    </row>
    <row r="121" spans="1:17" s="25" customFormat="1" x14ac:dyDescent="0.2">
      <c r="A121" s="4" t="s">
        <v>76</v>
      </c>
      <c r="B121" s="4" t="s">
        <v>77</v>
      </c>
      <c r="C121" s="11">
        <f>SUM(C122:C125)</f>
        <v>3274500</v>
      </c>
      <c r="D121" s="11">
        <f>SUM(D122:D132)</f>
        <v>16917273.75</v>
      </c>
      <c r="E121" s="41"/>
      <c r="F121" s="41">
        <f t="shared" ref="F121" si="28">SUM(F122:F125)</f>
        <v>0</v>
      </c>
      <c r="G121" s="41">
        <f>SUM(G122:G125)</f>
        <v>38940</v>
      </c>
      <c r="H121" s="41">
        <f t="shared" ref="H121:L121" si="29">SUM(H122:H132)</f>
        <v>796765.91999999993</v>
      </c>
      <c r="I121" s="41">
        <f t="shared" si="29"/>
        <v>163489</v>
      </c>
      <c r="J121" s="41">
        <f t="shared" si="29"/>
        <v>1782611.04</v>
      </c>
      <c r="K121" s="41">
        <f t="shared" si="29"/>
        <v>416642.49</v>
      </c>
      <c r="L121" s="41">
        <f t="shared" si="29"/>
        <v>977928.57000000007</v>
      </c>
      <c r="M121" s="41">
        <f>SUM(M122:M132)</f>
        <v>382948.14</v>
      </c>
      <c r="N121" s="41">
        <f>N122+N123+N124+N125+N126+N127+N128+N132</f>
        <v>296173.98</v>
      </c>
      <c r="O121" s="41">
        <f>O122+O123+O124+O125+O126+O127+O128+O132</f>
        <v>627862.31000000006</v>
      </c>
      <c r="P121" s="41">
        <f>P122+P123+P124+P125+P126+P127+P128+P132+P129</f>
        <v>947344.27</v>
      </c>
      <c r="Q121" s="24">
        <f>SUM(E121:P121)</f>
        <v>6430705.7200000007</v>
      </c>
    </row>
    <row r="122" spans="1:17" s="25" customFormat="1" x14ac:dyDescent="0.2">
      <c r="A122" s="4" t="s">
        <v>92</v>
      </c>
      <c r="B122" s="4" t="s">
        <v>305</v>
      </c>
      <c r="C122" s="11">
        <v>474500</v>
      </c>
      <c r="D122" s="64">
        <v>844112.65</v>
      </c>
      <c r="E122" s="24">
        <v>0</v>
      </c>
      <c r="F122" s="24">
        <v>0</v>
      </c>
      <c r="G122" s="36">
        <v>0</v>
      </c>
      <c r="H122" s="24">
        <v>0</v>
      </c>
      <c r="I122" s="24">
        <v>0</v>
      </c>
      <c r="J122" s="24">
        <v>1782611.04</v>
      </c>
      <c r="K122" s="24">
        <v>242268.65</v>
      </c>
      <c r="L122" s="24">
        <v>16208.6</v>
      </c>
      <c r="M122" s="24">
        <v>0</v>
      </c>
      <c r="N122" s="24"/>
      <c r="O122" s="24">
        <v>152912.31</v>
      </c>
      <c r="P122" s="24">
        <v>28595.34</v>
      </c>
      <c r="Q122" s="24">
        <f t="shared" ref="Q122:Q132" si="30">SUM(E122:P122)</f>
        <v>2222595.94</v>
      </c>
    </row>
    <row r="123" spans="1:17" s="25" customFormat="1" x14ac:dyDescent="0.2">
      <c r="A123" s="4" t="s">
        <v>306</v>
      </c>
      <c r="B123" s="4" t="s">
        <v>307</v>
      </c>
      <c r="C123" s="11">
        <v>0</v>
      </c>
      <c r="D123" s="64"/>
      <c r="E123" s="24"/>
      <c r="F123" s="24"/>
      <c r="G123" s="24">
        <v>38940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/>
      <c r="O123" s="24"/>
      <c r="P123" s="24"/>
      <c r="Q123" s="24">
        <f>SUM(E123:P123)</f>
        <v>38940</v>
      </c>
    </row>
    <row r="124" spans="1:17" s="25" customFormat="1" ht="22.5" customHeight="1" x14ac:dyDescent="0.2">
      <c r="A124" s="4" t="s">
        <v>229</v>
      </c>
      <c r="B124" s="4" t="s">
        <v>230</v>
      </c>
      <c r="C124" s="11">
        <v>0</v>
      </c>
      <c r="D124" s="64">
        <v>888941.45</v>
      </c>
      <c r="F124" s="24"/>
      <c r="G124" s="36">
        <v>0</v>
      </c>
      <c r="H124" s="64">
        <v>80004</v>
      </c>
      <c r="I124" s="24">
        <v>0</v>
      </c>
      <c r="K124" s="24">
        <v>42733.04</v>
      </c>
      <c r="L124" s="24">
        <v>49082.400000000001</v>
      </c>
      <c r="M124" s="24">
        <v>17762.64</v>
      </c>
      <c r="N124" s="24">
        <v>42981.78</v>
      </c>
      <c r="O124" s="24">
        <v>194700</v>
      </c>
      <c r="P124" s="24">
        <v>84183.09</v>
      </c>
      <c r="Q124" s="24">
        <f t="shared" si="30"/>
        <v>511446.94999999995</v>
      </c>
    </row>
    <row r="125" spans="1:17" s="25" customFormat="1" x14ac:dyDescent="0.2">
      <c r="A125" s="4" t="s">
        <v>79</v>
      </c>
      <c r="B125" s="4" t="s">
        <v>78</v>
      </c>
      <c r="C125" s="11">
        <v>2800000</v>
      </c>
      <c r="D125" s="64">
        <v>9882818.8100000005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838403.39</v>
      </c>
      <c r="M125" s="24">
        <v>360356.94</v>
      </c>
      <c r="N125" s="24">
        <v>224164.2</v>
      </c>
      <c r="O125" s="24"/>
      <c r="P125" s="24">
        <v>428818.1</v>
      </c>
      <c r="Q125" s="24">
        <f t="shared" si="30"/>
        <v>1851742.63</v>
      </c>
    </row>
    <row r="126" spans="1:17" s="25" customFormat="1" x14ac:dyDescent="0.2">
      <c r="A126" s="4" t="s">
        <v>308</v>
      </c>
      <c r="B126" s="4" t="s">
        <v>309</v>
      </c>
      <c r="C126" s="11">
        <v>0</v>
      </c>
      <c r="D126" s="64">
        <v>1484549.16</v>
      </c>
      <c r="E126" s="24">
        <v>0</v>
      </c>
      <c r="F126" s="24">
        <v>0</v>
      </c>
      <c r="G126" s="24">
        <v>0</v>
      </c>
      <c r="H126" s="64">
        <v>269799.15999999997</v>
      </c>
      <c r="I126" s="24">
        <v>0</v>
      </c>
      <c r="J126" s="24">
        <v>0</v>
      </c>
      <c r="K126" s="24">
        <v>131570</v>
      </c>
      <c r="L126" s="24">
        <v>0</v>
      </c>
      <c r="M126" s="24">
        <v>0</v>
      </c>
      <c r="N126" s="24"/>
      <c r="O126" s="24">
        <v>280250</v>
      </c>
      <c r="P126" s="24">
        <v>272192.5</v>
      </c>
      <c r="Q126" s="24">
        <f t="shared" si="30"/>
        <v>953811.65999999992</v>
      </c>
    </row>
    <row r="127" spans="1:17" s="25" customFormat="1" x14ac:dyDescent="0.2">
      <c r="A127" s="4" t="s">
        <v>231</v>
      </c>
      <c r="B127" s="4" t="s">
        <v>232</v>
      </c>
      <c r="C127" s="11">
        <v>0</v>
      </c>
      <c r="D127" s="64">
        <v>608539.36</v>
      </c>
      <c r="E127" s="24">
        <v>0</v>
      </c>
      <c r="F127" s="24">
        <v>0</v>
      </c>
      <c r="G127" s="24">
        <v>0</v>
      </c>
      <c r="H127" s="64">
        <v>292710.8</v>
      </c>
      <c r="I127" s="24">
        <v>0</v>
      </c>
      <c r="J127" s="24">
        <v>0</v>
      </c>
      <c r="K127" s="24">
        <v>0</v>
      </c>
      <c r="L127" s="24">
        <v>0</v>
      </c>
      <c r="M127" s="24">
        <v>4828.5600000000004</v>
      </c>
      <c r="N127" s="24">
        <v>5310</v>
      </c>
      <c r="O127" s="24"/>
      <c r="P127" s="24">
        <v>84310.63</v>
      </c>
      <c r="Q127" s="24">
        <f t="shared" si="30"/>
        <v>387159.99</v>
      </c>
    </row>
    <row r="128" spans="1:17" s="25" customFormat="1" x14ac:dyDescent="0.2">
      <c r="A128" s="4" t="s">
        <v>310</v>
      </c>
      <c r="B128" s="4" t="s">
        <v>311</v>
      </c>
      <c r="C128" s="11">
        <v>0</v>
      </c>
      <c r="D128" s="64">
        <v>183600.06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1770</v>
      </c>
      <c r="O128" s="24"/>
      <c r="P128" s="24"/>
      <c r="Q128" s="24">
        <f t="shared" si="30"/>
        <v>1770</v>
      </c>
    </row>
    <row r="129" spans="1:17" s="25" customFormat="1" x14ac:dyDescent="0.2">
      <c r="A129" s="4" t="s">
        <v>312</v>
      </c>
      <c r="B129" s="4" t="s">
        <v>313</v>
      </c>
      <c r="C129" s="11">
        <v>0</v>
      </c>
      <c r="D129" s="64">
        <v>567461.56999999995</v>
      </c>
      <c r="E129" s="24">
        <v>0</v>
      </c>
      <c r="F129" s="24">
        <v>0</v>
      </c>
      <c r="G129" s="24">
        <v>0</v>
      </c>
      <c r="H129" s="64">
        <v>122391.96</v>
      </c>
      <c r="I129" s="24">
        <v>163489</v>
      </c>
      <c r="J129" s="24">
        <v>0</v>
      </c>
      <c r="K129" s="24">
        <v>0</v>
      </c>
      <c r="L129" s="24">
        <v>0</v>
      </c>
      <c r="M129" s="24">
        <v>0</v>
      </c>
      <c r="N129" s="24"/>
      <c r="O129" s="24"/>
      <c r="P129" s="24">
        <v>30400.01</v>
      </c>
      <c r="Q129" s="24">
        <f t="shared" si="30"/>
        <v>316280.97000000003</v>
      </c>
    </row>
    <row r="130" spans="1:17" s="25" customFormat="1" x14ac:dyDescent="0.2">
      <c r="A130" s="4" t="s">
        <v>314</v>
      </c>
      <c r="B130" s="4" t="s">
        <v>315</v>
      </c>
      <c r="C130" s="11">
        <v>0</v>
      </c>
      <c r="D130" s="11">
        <v>525116.51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60" t="s">
        <v>361</v>
      </c>
      <c r="L130" s="24">
        <v>0</v>
      </c>
      <c r="M130" s="24">
        <v>0</v>
      </c>
      <c r="N130" s="24"/>
      <c r="O130" s="24"/>
      <c r="P130" s="24"/>
      <c r="Q130" s="24">
        <f t="shared" si="30"/>
        <v>0</v>
      </c>
    </row>
    <row r="131" spans="1:17" s="25" customFormat="1" x14ac:dyDescent="0.2">
      <c r="A131" s="4" t="s">
        <v>316</v>
      </c>
      <c r="B131" s="4" t="s">
        <v>317</v>
      </c>
      <c r="C131" s="11">
        <v>0</v>
      </c>
      <c r="D131" s="64">
        <v>74200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73230.8</v>
      </c>
      <c r="M131" s="24">
        <v>0</v>
      </c>
      <c r="N131" s="24"/>
      <c r="O131" s="24"/>
      <c r="P131" s="24"/>
      <c r="Q131" s="24">
        <f t="shared" si="30"/>
        <v>73230.8</v>
      </c>
    </row>
    <row r="132" spans="1:17" s="25" customFormat="1" x14ac:dyDescent="0.2">
      <c r="A132" s="4" t="s">
        <v>318</v>
      </c>
      <c r="B132" s="4" t="s">
        <v>319</v>
      </c>
      <c r="C132" s="11">
        <v>0</v>
      </c>
      <c r="D132" s="83">
        <v>1857934.18</v>
      </c>
      <c r="E132" s="24">
        <v>0</v>
      </c>
      <c r="F132" s="24">
        <v>0</v>
      </c>
      <c r="G132" s="24">
        <v>0</v>
      </c>
      <c r="H132" s="64">
        <v>31860</v>
      </c>
      <c r="I132" s="24">
        <v>0</v>
      </c>
      <c r="J132" s="24">
        <v>0</v>
      </c>
      <c r="K132" s="24">
        <v>70.8</v>
      </c>
      <c r="L132" s="24">
        <v>1003.38</v>
      </c>
      <c r="M132" s="24">
        <v>0</v>
      </c>
      <c r="N132" s="24">
        <v>21948</v>
      </c>
      <c r="O132" s="24"/>
      <c r="P132" s="24">
        <v>18844.599999999999</v>
      </c>
      <c r="Q132" s="24">
        <f t="shared" si="30"/>
        <v>73726.78</v>
      </c>
    </row>
    <row r="133" spans="1:17" s="22" customFormat="1" x14ac:dyDescent="0.2">
      <c r="A133" s="33">
        <v>2.4</v>
      </c>
      <c r="B133" s="34" t="s">
        <v>55</v>
      </c>
      <c r="C133" s="35">
        <f t="shared" ref="C133:P133" si="31">+C134+C138+C139+C140+C141+C142+C143</f>
        <v>20535693475</v>
      </c>
      <c r="D133" s="35">
        <f t="shared" si="31"/>
        <v>21511937992.219997</v>
      </c>
      <c r="E133" s="35">
        <f t="shared" si="31"/>
        <v>1574340494.76</v>
      </c>
      <c r="F133" s="35">
        <f t="shared" si="31"/>
        <v>1606120169.8299999</v>
      </c>
      <c r="G133" s="35">
        <f t="shared" si="31"/>
        <v>1605887756.02</v>
      </c>
      <c r="H133" s="35">
        <f t="shared" si="31"/>
        <v>1608189203.1500001</v>
      </c>
      <c r="I133" s="35">
        <f t="shared" si="31"/>
        <v>1603625852.8299999</v>
      </c>
      <c r="J133" s="35">
        <f t="shared" si="31"/>
        <v>1604262526.72</v>
      </c>
      <c r="K133" s="35">
        <f t="shared" si="31"/>
        <v>1597902038.78</v>
      </c>
      <c r="L133" s="35">
        <f t="shared" si="31"/>
        <v>1597769601.9099998</v>
      </c>
      <c r="M133" s="35">
        <f t="shared" si="31"/>
        <v>1766359922.7900002</v>
      </c>
      <c r="N133" s="35">
        <f t="shared" si="31"/>
        <v>1765183701.8700001</v>
      </c>
      <c r="O133" s="35">
        <f t="shared" si="31"/>
        <v>3409077127.8000002</v>
      </c>
      <c r="P133" s="35">
        <f t="shared" si="31"/>
        <v>1761859308.0899999</v>
      </c>
      <c r="Q133" s="30">
        <f>SUM(E133:P133)</f>
        <v>21500577704.550003</v>
      </c>
    </row>
    <row r="134" spans="1:17" s="25" customFormat="1" x14ac:dyDescent="0.2">
      <c r="A134" s="4" t="s">
        <v>56</v>
      </c>
      <c r="B134" s="4" t="s">
        <v>57</v>
      </c>
      <c r="C134" s="11">
        <f>SUM(C135:C136)</f>
        <v>20535693475</v>
      </c>
      <c r="D134" s="11">
        <f>D135+D136+D137</f>
        <v>21511937992.219997</v>
      </c>
      <c r="E134" s="11">
        <f t="shared" ref="E134:K134" si="32">SUM(E135:E136)</f>
        <v>1574340494.76</v>
      </c>
      <c r="F134" s="11">
        <f t="shared" si="32"/>
        <v>1606120169.8299999</v>
      </c>
      <c r="G134" s="11">
        <f t="shared" si="32"/>
        <v>1605887756.02</v>
      </c>
      <c r="H134" s="11">
        <f t="shared" si="32"/>
        <v>1608189203.1500001</v>
      </c>
      <c r="I134" s="11">
        <f t="shared" si="32"/>
        <v>1603625852.8299999</v>
      </c>
      <c r="J134" s="11">
        <f t="shared" si="32"/>
        <v>1604262526.72</v>
      </c>
      <c r="K134" s="11">
        <f t="shared" si="32"/>
        <v>1597902038.78</v>
      </c>
      <c r="L134" s="11">
        <f>L135+L136</f>
        <v>1597769601.9099998</v>
      </c>
      <c r="M134" s="11">
        <f>M135+M136</f>
        <v>1766359922.7900002</v>
      </c>
      <c r="N134" s="11">
        <f>N135+N136</f>
        <v>1765183701.8700001</v>
      </c>
      <c r="O134" s="11">
        <f>O135+O136</f>
        <v>3409077127.8000002</v>
      </c>
      <c r="P134" s="11">
        <f>P135+P136</f>
        <v>1761859308.0899999</v>
      </c>
      <c r="Q134" s="24">
        <f>SUM(E134:P134)</f>
        <v>21500577704.550003</v>
      </c>
    </row>
    <row r="135" spans="1:17" s="25" customFormat="1" x14ac:dyDescent="0.2">
      <c r="A135" s="4" t="s">
        <v>88</v>
      </c>
      <c r="B135" s="4" t="s">
        <v>89</v>
      </c>
      <c r="C135" s="11">
        <v>94647708</v>
      </c>
      <c r="D135" s="11">
        <v>140876503.09999999</v>
      </c>
      <c r="E135" s="24">
        <v>10040408.449999999</v>
      </c>
      <c r="F135" s="24">
        <v>10933448.84</v>
      </c>
      <c r="G135" s="24">
        <v>10933448.84</v>
      </c>
      <c r="H135" s="64">
        <v>10933083.92</v>
      </c>
      <c r="I135" s="64">
        <v>10934093.539999999</v>
      </c>
      <c r="J135" s="24">
        <v>10934093.539999999</v>
      </c>
      <c r="K135" s="24">
        <v>10879328.84</v>
      </c>
      <c r="L135" s="24">
        <v>10879328.84</v>
      </c>
      <c r="M135" s="24">
        <v>10874563.9</v>
      </c>
      <c r="N135" s="24">
        <v>10874563.9</v>
      </c>
      <c r="O135" s="24">
        <v>21666675.98</v>
      </c>
      <c r="P135" s="24">
        <v>10870927.779999999</v>
      </c>
      <c r="Q135" s="24">
        <f t="shared" si="9"/>
        <v>140753966.37</v>
      </c>
    </row>
    <row r="136" spans="1:17" s="25" customFormat="1" x14ac:dyDescent="0.2">
      <c r="A136" s="4" t="s">
        <v>58</v>
      </c>
      <c r="B136" s="4" t="s">
        <v>59</v>
      </c>
      <c r="C136" s="11">
        <v>20441045767</v>
      </c>
      <c r="D136" s="64">
        <v>21371025326.639999</v>
      </c>
      <c r="E136" s="24">
        <v>1564300086.3099999</v>
      </c>
      <c r="F136" s="24">
        <v>1595186720.99</v>
      </c>
      <c r="G136" s="24">
        <v>1594954307.1800001</v>
      </c>
      <c r="H136" s="64">
        <v>1597256119.23</v>
      </c>
      <c r="I136" s="64">
        <v>1592691759.29</v>
      </c>
      <c r="J136" s="24">
        <v>1593328433.1800001</v>
      </c>
      <c r="K136" s="24">
        <v>1587022709.9400001</v>
      </c>
      <c r="L136" s="24">
        <v>1586890273.0699999</v>
      </c>
      <c r="M136" s="24">
        <v>1755485358.8900001</v>
      </c>
      <c r="N136" s="24">
        <v>1754309137.97</v>
      </c>
      <c r="O136" s="24">
        <v>3387410451.8200002</v>
      </c>
      <c r="P136" s="24">
        <v>1750988380.3099999</v>
      </c>
      <c r="Q136" s="24">
        <f t="shared" si="9"/>
        <v>21359823738.18</v>
      </c>
    </row>
    <row r="137" spans="1:17" s="25" customFormat="1" ht="30" x14ac:dyDescent="0.2">
      <c r="A137" s="4" t="s">
        <v>375</v>
      </c>
      <c r="B137" s="4" t="s">
        <v>376</v>
      </c>
      <c r="C137" s="11"/>
      <c r="D137" s="64">
        <v>36162.480000000003</v>
      </c>
      <c r="E137" s="24"/>
      <c r="F137" s="24"/>
      <c r="G137" s="24"/>
      <c r="H137" s="64"/>
      <c r="I137" s="64"/>
      <c r="J137" s="24"/>
      <c r="K137" s="24"/>
      <c r="L137" s="24">
        <v>0</v>
      </c>
      <c r="M137" s="24">
        <v>0</v>
      </c>
      <c r="N137" s="24"/>
      <c r="O137" s="24"/>
      <c r="P137" s="24"/>
      <c r="Q137" s="24"/>
    </row>
    <row r="138" spans="1:17" s="25" customFormat="1" ht="30" x14ac:dyDescent="0.2">
      <c r="A138" s="4" t="s">
        <v>148</v>
      </c>
      <c r="B138" s="4" t="s">
        <v>154</v>
      </c>
      <c r="C138" s="11">
        <v>0</v>
      </c>
      <c r="D138" s="11"/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/>
      <c r="O138" s="11"/>
      <c r="P138" s="11"/>
      <c r="Q138" s="11">
        <f>SUM(E138:P138)</f>
        <v>0</v>
      </c>
    </row>
    <row r="139" spans="1:17" s="25" customFormat="1" ht="30" x14ac:dyDescent="0.2">
      <c r="A139" s="4" t="s">
        <v>149</v>
      </c>
      <c r="B139" s="4" t="s">
        <v>155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/>
      <c r="O139" s="11"/>
      <c r="P139" s="11"/>
      <c r="Q139" s="11">
        <f>SUM(E139:P139)</f>
        <v>0</v>
      </c>
    </row>
    <row r="140" spans="1:17" s="25" customFormat="1" ht="30" x14ac:dyDescent="0.2">
      <c r="A140" s="4" t="s">
        <v>150</v>
      </c>
      <c r="B140" s="4" t="s">
        <v>156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/>
      <c r="O140" s="11"/>
      <c r="P140" s="11"/>
      <c r="Q140" s="11">
        <f t="shared" si="9"/>
        <v>0</v>
      </c>
    </row>
    <row r="141" spans="1:17" s="25" customFormat="1" ht="30" x14ac:dyDescent="0.2">
      <c r="A141" s="4" t="s">
        <v>151</v>
      </c>
      <c r="B141" s="4" t="s">
        <v>157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/>
      <c r="O141" s="11"/>
      <c r="P141" s="11"/>
      <c r="Q141" s="11">
        <f>SUM(E141:P141)</f>
        <v>0</v>
      </c>
    </row>
    <row r="142" spans="1:17" s="25" customFormat="1" x14ac:dyDescent="0.2">
      <c r="A142" s="4" t="s">
        <v>152</v>
      </c>
      <c r="B142" s="4" t="s">
        <v>158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/>
      <c r="O142" s="11"/>
      <c r="P142" s="11"/>
      <c r="Q142" s="11">
        <f t="shared" si="9"/>
        <v>0</v>
      </c>
    </row>
    <row r="143" spans="1:17" s="25" customFormat="1" ht="30" x14ac:dyDescent="0.2">
      <c r="A143" s="4" t="s">
        <v>153</v>
      </c>
      <c r="B143" s="4" t="s">
        <v>159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/>
      <c r="K143" s="11"/>
      <c r="L143" s="11"/>
      <c r="M143" s="11"/>
      <c r="N143" s="11"/>
      <c r="O143" s="11"/>
      <c r="P143" s="11"/>
      <c r="Q143" s="11">
        <f t="shared" si="9"/>
        <v>0</v>
      </c>
    </row>
    <row r="144" spans="1:17" s="22" customFormat="1" x14ac:dyDescent="0.2">
      <c r="A144" s="33">
        <v>2.5</v>
      </c>
      <c r="B144" s="34" t="s">
        <v>103</v>
      </c>
      <c r="C144" s="35">
        <f>SUM(C145:C151)</f>
        <v>0</v>
      </c>
      <c r="D144" s="35"/>
      <c r="E144" s="35">
        <f t="shared" ref="E144" si="33">SUM(E145:E151)</f>
        <v>0</v>
      </c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>
        <f>SUM(E144:P144)</f>
        <v>0</v>
      </c>
    </row>
    <row r="145" spans="1:17" s="25" customFormat="1" x14ac:dyDescent="0.2">
      <c r="A145" s="4" t="s">
        <v>104</v>
      </c>
      <c r="B145" s="4" t="s">
        <v>111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/>
      <c r="O145" s="11"/>
      <c r="P145" s="11"/>
      <c r="Q145" s="11">
        <f>SUM(E145:P145)</f>
        <v>0</v>
      </c>
    </row>
    <row r="146" spans="1:17" s="25" customFormat="1" ht="30" x14ac:dyDescent="0.2">
      <c r="A146" s="4" t="s">
        <v>105</v>
      </c>
      <c r="B146" s="4" t="s">
        <v>112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/>
      <c r="O146" s="11"/>
      <c r="P146" s="11"/>
      <c r="Q146" s="11">
        <f t="shared" ref="Q146:Q151" si="34">SUM(E146:P146)</f>
        <v>0</v>
      </c>
    </row>
    <row r="147" spans="1:17" s="25" customFormat="1" ht="30" x14ac:dyDescent="0.2">
      <c r="A147" s="4" t="s">
        <v>106</v>
      </c>
      <c r="B147" s="4" t="s">
        <v>113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/>
      <c r="O147" s="11"/>
      <c r="P147" s="11"/>
      <c r="Q147" s="11">
        <f t="shared" si="34"/>
        <v>0</v>
      </c>
    </row>
    <row r="148" spans="1:17" s="25" customFormat="1" ht="30" x14ac:dyDescent="0.2">
      <c r="A148" s="4" t="s">
        <v>107</v>
      </c>
      <c r="B148" s="4" t="s">
        <v>114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/>
      <c r="O148" s="11"/>
      <c r="P148" s="11"/>
      <c r="Q148" s="11">
        <f t="shared" si="34"/>
        <v>0</v>
      </c>
    </row>
    <row r="149" spans="1:17" s="25" customFormat="1" ht="30" x14ac:dyDescent="0.2">
      <c r="A149" s="4" t="s">
        <v>108</v>
      </c>
      <c r="B149" s="4" t="s">
        <v>115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/>
      <c r="O149" s="11"/>
      <c r="P149" s="11"/>
      <c r="Q149" s="11">
        <f t="shared" si="34"/>
        <v>0</v>
      </c>
    </row>
    <row r="150" spans="1:17" s="25" customFormat="1" x14ac:dyDescent="0.2">
      <c r="A150" s="4" t="s">
        <v>109</v>
      </c>
      <c r="B150" s="4" t="s">
        <v>116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/>
      <c r="O150" s="11"/>
      <c r="P150" s="11"/>
      <c r="Q150" s="11">
        <f t="shared" si="34"/>
        <v>0</v>
      </c>
    </row>
    <row r="151" spans="1:17" s="25" customFormat="1" ht="30" x14ac:dyDescent="0.2">
      <c r="A151" s="4" t="s">
        <v>110</v>
      </c>
      <c r="B151" s="4" t="s">
        <v>117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/>
      <c r="O151" s="11"/>
      <c r="P151" s="11"/>
      <c r="Q151" s="11">
        <f t="shared" si="34"/>
        <v>0</v>
      </c>
    </row>
    <row r="152" spans="1:17" s="22" customFormat="1" x14ac:dyDescent="0.2">
      <c r="A152" s="33">
        <v>2.6</v>
      </c>
      <c r="B152" s="34" t="s">
        <v>94</v>
      </c>
      <c r="C152" s="35">
        <f>+C153+C161+C164+C166+C174+C176+C177+C179</f>
        <v>1900000</v>
      </c>
      <c r="D152" s="35">
        <f>+D153+D158+D161+D177+D166+D174+D164+D160</f>
        <v>14062090.970000001</v>
      </c>
      <c r="E152" s="35">
        <f t="shared" ref="E152:G152" si="35">+E153+E161+E164+E166+E174+E176+E177+E179</f>
        <v>0</v>
      </c>
      <c r="F152" s="35">
        <f t="shared" si="35"/>
        <v>0</v>
      </c>
      <c r="G152" s="35">
        <f t="shared" si="35"/>
        <v>0</v>
      </c>
      <c r="H152" s="35">
        <f>+H153+H161+H164+H166+H174+H176+H177+H179+H158</f>
        <v>844408.9</v>
      </c>
      <c r="I152" s="35">
        <f>+I153+I161+I164+I166+I174+I176+I177+I179+I158</f>
        <v>258537.99</v>
      </c>
      <c r="J152" s="35">
        <f>+J153+J161+J164+J166+J174+J176+J177+J179+J158</f>
        <v>50224.990000000005</v>
      </c>
      <c r="K152" s="35">
        <f>+K153+K164+K166+K174+K176+K177+K179+K158</f>
        <v>55559.12</v>
      </c>
      <c r="L152" s="35">
        <f>+L153+M161+L164+L166+L174+L176+L177+L179+L158+L161</f>
        <v>1304657.0900000001</v>
      </c>
      <c r="M152" s="35">
        <f>M153+M162+M166+M178</f>
        <v>832470.27</v>
      </c>
      <c r="N152" s="35">
        <f>N153+N162+N166+N178</f>
        <v>392527.61</v>
      </c>
      <c r="O152" s="35">
        <f>O153+O162+O166+O178+O174</f>
        <v>95369.96</v>
      </c>
      <c r="P152" s="35">
        <f>P153+P162+P166+P178+P174+P171</f>
        <v>1943993.48</v>
      </c>
      <c r="Q152" s="30">
        <f>SUM(E152:P152)</f>
        <v>5777749.4100000001</v>
      </c>
    </row>
    <row r="153" spans="1:17" s="25" customFormat="1" x14ac:dyDescent="0.2">
      <c r="A153" s="4" t="s">
        <v>95</v>
      </c>
      <c r="B153" s="4" t="s">
        <v>96</v>
      </c>
      <c r="C153" s="11">
        <f>+C154</f>
        <v>1100000</v>
      </c>
      <c r="D153" s="11">
        <f>D155+D154+D156+D157</f>
        <v>6312646.5199999996</v>
      </c>
      <c r="E153" s="11">
        <v>0</v>
      </c>
      <c r="F153" s="11">
        <v>0</v>
      </c>
      <c r="G153" s="11">
        <v>0</v>
      </c>
      <c r="H153" s="11">
        <f>SUM(H154:H157)</f>
        <v>670987.4</v>
      </c>
      <c r="I153" s="11">
        <f>SUM(I154:I157)</f>
        <v>0</v>
      </c>
      <c r="J153" s="11">
        <f>SUM(J154:J157)</f>
        <v>0</v>
      </c>
      <c r="K153" s="11">
        <f>SUM(K154:K157)</f>
        <v>55559.12</v>
      </c>
      <c r="L153" s="11">
        <v>0</v>
      </c>
      <c r="M153" s="11">
        <f>M154+M156</f>
        <v>188433.91999999998</v>
      </c>
      <c r="N153" s="11">
        <f>N154+N156</f>
        <v>392527.61</v>
      </c>
      <c r="O153" s="11">
        <f t="shared" ref="O153" si="36">O154+O156</f>
        <v>0</v>
      </c>
      <c r="P153" s="11">
        <f>P154+P156+P155</f>
        <v>1270644.0900000001</v>
      </c>
      <c r="Q153" s="24">
        <f>SUM(E153:P153)</f>
        <v>2578152.1399999997</v>
      </c>
    </row>
    <row r="154" spans="1:17" s="25" customFormat="1" x14ac:dyDescent="0.25">
      <c r="A154" s="4" t="s">
        <v>97</v>
      </c>
      <c r="B154" s="4" t="s">
        <v>98</v>
      </c>
      <c r="C154" s="61">
        <v>1100000</v>
      </c>
      <c r="D154" s="64">
        <v>1473700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/>
      <c r="L154" s="11">
        <v>0</v>
      </c>
      <c r="M154" s="11">
        <v>70554.559999999998</v>
      </c>
      <c r="N154" s="11">
        <v>318548.69</v>
      </c>
      <c r="O154" s="11"/>
      <c r="P154" s="11">
        <v>244385.92000000001</v>
      </c>
      <c r="Q154" s="24">
        <f>SUM(E154:P154)</f>
        <v>633489.17000000004</v>
      </c>
    </row>
    <row r="155" spans="1:17" s="25" customFormat="1" ht="30" x14ac:dyDescent="0.25">
      <c r="A155" s="4" t="s">
        <v>320</v>
      </c>
      <c r="B155" s="4" t="s">
        <v>321</v>
      </c>
      <c r="C155" s="61">
        <v>0</v>
      </c>
      <c r="D155" s="64">
        <v>4226546.5199999996</v>
      </c>
      <c r="E155" s="11">
        <v>0</v>
      </c>
      <c r="F155" s="11">
        <v>0</v>
      </c>
      <c r="G155" s="11">
        <v>0</v>
      </c>
      <c r="H155" s="64">
        <v>670987.4</v>
      </c>
      <c r="I155" s="11">
        <v>0</v>
      </c>
      <c r="J155" s="11">
        <v>0</v>
      </c>
      <c r="K155" s="11">
        <v>55559.12</v>
      </c>
      <c r="L155" s="11">
        <v>0</v>
      </c>
      <c r="M155" s="11">
        <v>0</v>
      </c>
      <c r="N155" s="11"/>
      <c r="O155" s="11"/>
      <c r="P155" s="11">
        <v>1026258.17</v>
      </c>
      <c r="Q155" s="24"/>
    </row>
    <row r="156" spans="1:17" s="25" customFormat="1" x14ac:dyDescent="0.25">
      <c r="A156" s="4" t="s">
        <v>322</v>
      </c>
      <c r="B156" s="4" t="s">
        <v>323</v>
      </c>
      <c r="C156" s="61"/>
      <c r="D156" s="64">
        <v>587400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117879.36</v>
      </c>
      <c r="N156" s="11">
        <v>73978.92</v>
      </c>
      <c r="O156" s="11"/>
      <c r="P156" s="11"/>
      <c r="Q156" s="24"/>
    </row>
    <row r="157" spans="1:17" s="25" customFormat="1" ht="30" x14ac:dyDescent="0.25">
      <c r="A157" s="4" t="s">
        <v>324</v>
      </c>
      <c r="B157" s="4" t="s">
        <v>325</v>
      </c>
      <c r="C157" s="61">
        <v>0</v>
      </c>
      <c r="D157" s="11">
        <v>25000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4"/>
    </row>
    <row r="158" spans="1:17" s="25" customFormat="1" x14ac:dyDescent="0.25">
      <c r="A158" s="4" t="s">
        <v>160</v>
      </c>
      <c r="B158" s="4" t="s">
        <v>161</v>
      </c>
      <c r="C158" s="61">
        <v>0</v>
      </c>
      <c r="D158" s="11">
        <f>D159</f>
        <v>431959.49</v>
      </c>
      <c r="E158" s="11">
        <v>0</v>
      </c>
      <c r="F158" s="11">
        <v>0</v>
      </c>
      <c r="G158" s="11">
        <v>0</v>
      </c>
      <c r="H158" s="11">
        <f>+H159</f>
        <v>173421.5</v>
      </c>
      <c r="I158" s="11">
        <f>+I159</f>
        <v>258537.99</v>
      </c>
      <c r="J158" s="11">
        <f>+J159</f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11">
        <v>0</v>
      </c>
    </row>
    <row r="159" spans="1:17" s="25" customFormat="1" x14ac:dyDescent="0.25">
      <c r="A159" s="4" t="s">
        <v>326</v>
      </c>
      <c r="B159" s="4" t="s">
        <v>327</v>
      </c>
      <c r="C159" s="61"/>
      <c r="D159" s="64">
        <v>431959.49</v>
      </c>
      <c r="E159" s="11">
        <v>0</v>
      </c>
      <c r="F159" s="11">
        <v>0</v>
      </c>
      <c r="G159" s="11">
        <v>0</v>
      </c>
      <c r="H159" s="64">
        <v>173421.5</v>
      </c>
      <c r="I159" s="64">
        <v>258537.99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11"/>
    </row>
    <row r="160" spans="1:17" s="25" customFormat="1" x14ac:dyDescent="0.25">
      <c r="A160" s="4" t="s">
        <v>384</v>
      </c>
      <c r="B160" s="4" t="s">
        <v>385</v>
      </c>
      <c r="C160" s="61"/>
      <c r="D160" s="64">
        <v>450000</v>
      </c>
      <c r="E160" s="11"/>
      <c r="F160" s="11"/>
      <c r="G160" s="11"/>
      <c r="H160" s="64"/>
      <c r="I160" s="64"/>
      <c r="J160" s="11"/>
      <c r="K160" s="11"/>
      <c r="L160" s="11"/>
      <c r="M160" s="11"/>
      <c r="N160" s="11"/>
      <c r="O160" s="11"/>
      <c r="P160" s="11"/>
      <c r="Q160" s="11"/>
    </row>
    <row r="161" spans="1:17" s="25" customFormat="1" ht="30" x14ac:dyDescent="0.25">
      <c r="A161" s="4" t="s">
        <v>99</v>
      </c>
      <c r="B161" s="4" t="s">
        <v>100</v>
      </c>
      <c r="C161" s="61">
        <f t="shared" ref="C161" si="37">+C162</f>
        <v>800000</v>
      </c>
      <c r="D161" s="11">
        <f>+D162+D163</f>
        <v>3306080.88</v>
      </c>
      <c r="E161" s="11">
        <f>SUM(E162:E163)</f>
        <v>0</v>
      </c>
      <c r="F161" s="11">
        <f t="shared" ref="F161:J161" si="38">SUM(F162:F163)</f>
        <v>0</v>
      </c>
      <c r="G161" s="11">
        <f t="shared" si="38"/>
        <v>0</v>
      </c>
      <c r="H161" s="11">
        <f t="shared" si="38"/>
        <v>0</v>
      </c>
      <c r="I161" s="11">
        <f t="shared" si="38"/>
        <v>0</v>
      </c>
      <c r="J161" s="11">
        <f t="shared" si="38"/>
        <v>50224.990000000005</v>
      </c>
      <c r="K161" s="25">
        <v>0</v>
      </c>
      <c r="L161" s="11">
        <f>SUM(L162:L163)</f>
        <v>139657.01</v>
      </c>
      <c r="M161" s="11">
        <v>0</v>
      </c>
      <c r="N161" s="11"/>
      <c r="O161" s="11"/>
      <c r="P161" s="11"/>
      <c r="Q161" s="24">
        <f>SUM(E161:P161)</f>
        <v>189882</v>
      </c>
    </row>
    <row r="162" spans="1:17" s="25" customFormat="1" x14ac:dyDescent="0.25">
      <c r="A162" s="4" t="s">
        <v>101</v>
      </c>
      <c r="B162" s="4" t="s">
        <v>102</v>
      </c>
      <c r="C162" s="61">
        <v>800000</v>
      </c>
      <c r="D162" s="64">
        <v>3291080.88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38499.980000000003</v>
      </c>
      <c r="K162" s="25">
        <v>0</v>
      </c>
      <c r="L162" s="11">
        <v>138005.01</v>
      </c>
      <c r="M162" s="11">
        <v>41472</v>
      </c>
      <c r="N162" s="11"/>
      <c r="O162" s="11"/>
      <c r="P162" s="11">
        <v>149860</v>
      </c>
      <c r="Q162" s="24">
        <f>SUM(E162:P162)</f>
        <v>367836.99</v>
      </c>
    </row>
    <row r="163" spans="1:17" s="25" customFormat="1" x14ac:dyDescent="0.25">
      <c r="A163" s="4" t="s">
        <v>328</v>
      </c>
      <c r="B163" s="4" t="s">
        <v>329</v>
      </c>
      <c r="C163" s="61">
        <v>0</v>
      </c>
      <c r="D163" s="64">
        <v>15000</v>
      </c>
      <c r="E163" s="11"/>
      <c r="F163" s="11"/>
      <c r="G163" s="11"/>
      <c r="H163" s="11">
        <v>0</v>
      </c>
      <c r="I163" s="11">
        <v>0</v>
      </c>
      <c r="J163" s="11">
        <v>11725.01</v>
      </c>
      <c r="L163" s="11">
        <v>1652</v>
      </c>
      <c r="M163" s="11">
        <v>0</v>
      </c>
      <c r="N163" s="11"/>
      <c r="O163" s="11"/>
      <c r="P163" s="11"/>
      <c r="Q163" s="24"/>
    </row>
    <row r="164" spans="1:17" s="25" customFormat="1" ht="30" x14ac:dyDescent="0.25">
      <c r="A164" s="4" t="s">
        <v>162</v>
      </c>
      <c r="B164" s="4" t="s">
        <v>168</v>
      </c>
      <c r="C164" s="61">
        <v>0</v>
      </c>
      <c r="D164" s="11">
        <v>0</v>
      </c>
      <c r="E164" s="11">
        <f>SUM(E165)</f>
        <v>0</v>
      </c>
      <c r="F164" s="11">
        <f t="shared" ref="F164:K164" si="39">SUM(F165)</f>
        <v>0</v>
      </c>
      <c r="G164" s="11">
        <f t="shared" si="39"/>
        <v>0</v>
      </c>
      <c r="H164" s="11">
        <f t="shared" si="39"/>
        <v>0</v>
      </c>
      <c r="I164" s="11">
        <f t="shared" si="39"/>
        <v>0</v>
      </c>
      <c r="J164" s="11">
        <f t="shared" si="39"/>
        <v>0</v>
      </c>
      <c r="K164" s="11">
        <f t="shared" si="39"/>
        <v>0</v>
      </c>
      <c r="L164" s="11">
        <v>0</v>
      </c>
      <c r="M164" s="11">
        <v>0</v>
      </c>
      <c r="N164" s="11"/>
      <c r="O164" s="11"/>
      <c r="P164" s="11"/>
      <c r="Q164" s="11">
        <f t="shared" ref="Q164:Q185" si="40">SUM(E164:P164)</f>
        <v>0</v>
      </c>
    </row>
    <row r="165" spans="1:17" s="25" customFormat="1" x14ac:dyDescent="0.25">
      <c r="A165" s="4" t="s">
        <v>330</v>
      </c>
      <c r="B165" s="4" t="s">
        <v>331</v>
      </c>
      <c r="C165" s="61"/>
      <c r="D165" s="11">
        <v>0</v>
      </c>
      <c r="E165" s="11"/>
      <c r="F165" s="11"/>
      <c r="G165" s="11"/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/>
    </row>
    <row r="166" spans="1:17" s="25" customFormat="1" x14ac:dyDescent="0.25">
      <c r="A166" s="4" t="s">
        <v>163</v>
      </c>
      <c r="B166" s="4" t="s">
        <v>169</v>
      </c>
      <c r="C166" s="61">
        <v>0</v>
      </c>
      <c r="D166" s="11">
        <f>D169+D170+D171+D173+D167+D168</f>
        <v>2651500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f>L170</f>
        <v>1165000.08</v>
      </c>
      <c r="M166" s="11">
        <f>M169+M170</f>
        <v>175608.35</v>
      </c>
      <c r="N166" s="11">
        <f t="shared" ref="N166:O166" si="41">N169+N170</f>
        <v>0</v>
      </c>
      <c r="O166" s="11">
        <f t="shared" si="41"/>
        <v>0</v>
      </c>
      <c r="P166" s="11">
        <f>P167+P168</f>
        <v>145250.01</v>
      </c>
      <c r="Q166" s="11">
        <f>SUM(E166:P166)</f>
        <v>1485858.4400000002</v>
      </c>
    </row>
    <row r="167" spans="1:17" s="25" customFormat="1" x14ac:dyDescent="0.25">
      <c r="A167" s="4" t="s">
        <v>386</v>
      </c>
      <c r="B167" s="4" t="s">
        <v>388</v>
      </c>
      <c r="C167" s="61"/>
      <c r="D167" s="11">
        <v>100000</v>
      </c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>
        <v>86250.01</v>
      </c>
      <c r="Q167" s="11"/>
    </row>
    <row r="168" spans="1:17" s="25" customFormat="1" ht="15" customHeight="1" x14ac:dyDescent="0.25">
      <c r="A168" s="4" t="s">
        <v>387</v>
      </c>
      <c r="B168" s="4" t="s">
        <v>389</v>
      </c>
      <c r="C168" s="61"/>
      <c r="D168" s="11">
        <v>68000</v>
      </c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>
        <v>59000</v>
      </c>
      <c r="Q168" s="11"/>
    </row>
    <row r="169" spans="1:17" s="25" customFormat="1" x14ac:dyDescent="0.25">
      <c r="A169" s="4" t="s">
        <v>332</v>
      </c>
      <c r="B169" s="4" t="s">
        <v>333</v>
      </c>
      <c r="C169" s="61">
        <v>0</v>
      </c>
      <c r="D169" s="64">
        <v>341500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/>
      <c r="M169" s="11">
        <v>163808.35</v>
      </c>
      <c r="N169" s="11"/>
      <c r="O169" s="11"/>
      <c r="P169" s="11"/>
      <c r="Q169" s="11"/>
    </row>
    <row r="170" spans="1:17" s="25" customFormat="1" x14ac:dyDescent="0.25">
      <c r="A170" s="4" t="s">
        <v>334</v>
      </c>
      <c r="B170" s="4" t="s">
        <v>335</v>
      </c>
      <c r="C170" s="61">
        <v>0</v>
      </c>
      <c r="D170" s="64">
        <v>1442000</v>
      </c>
      <c r="E170" s="11" t="s">
        <v>377</v>
      </c>
      <c r="F170" s="11">
        <v>0</v>
      </c>
      <c r="G170" s="11">
        <v>0</v>
      </c>
      <c r="H170" s="11">
        <v>0</v>
      </c>
      <c r="I170" s="11">
        <v>0</v>
      </c>
      <c r="J170" s="11"/>
      <c r="K170" s="11"/>
      <c r="L170" s="11">
        <v>1165000.08</v>
      </c>
      <c r="M170" s="11">
        <v>11800</v>
      </c>
      <c r="N170" s="11"/>
      <c r="O170" s="11"/>
      <c r="P170" s="11"/>
      <c r="Q170" s="11"/>
    </row>
    <row r="171" spans="1:17" s="25" customFormat="1" ht="30" x14ac:dyDescent="0.25">
      <c r="A171" s="4" t="s">
        <v>336</v>
      </c>
      <c r="B171" s="4" t="s">
        <v>337</v>
      </c>
      <c r="C171" s="61">
        <v>0</v>
      </c>
      <c r="D171" s="64">
        <v>425000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/>
      <c r="O171" s="11"/>
      <c r="P171" s="11">
        <v>60366.38</v>
      </c>
      <c r="Q171" s="11">
        <f t="shared" si="40"/>
        <v>60366.38</v>
      </c>
    </row>
    <row r="172" spans="1:17" s="25" customFormat="1" x14ac:dyDescent="0.25">
      <c r="A172" s="4" t="s">
        <v>338</v>
      </c>
      <c r="B172" s="4" t="s">
        <v>339</v>
      </c>
      <c r="C172" s="61"/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/>
      <c r="O172" s="11"/>
      <c r="P172" s="11"/>
      <c r="Q172" s="11">
        <f t="shared" si="40"/>
        <v>0</v>
      </c>
    </row>
    <row r="173" spans="1:17" s="25" customFormat="1" x14ac:dyDescent="0.25">
      <c r="A173" s="4" t="s">
        <v>354</v>
      </c>
      <c r="B173" s="4" t="s">
        <v>355</v>
      </c>
      <c r="C173" s="61"/>
      <c r="D173" s="64">
        <v>275000</v>
      </c>
      <c r="E173" s="11"/>
      <c r="F173" s="11"/>
      <c r="G173" s="11"/>
      <c r="H173" s="11"/>
      <c r="I173" s="11"/>
      <c r="J173" s="11"/>
      <c r="K173" s="11"/>
      <c r="L173" s="11"/>
      <c r="M173" s="11">
        <v>0</v>
      </c>
      <c r="N173" s="11"/>
      <c r="O173" s="11"/>
      <c r="P173" s="11"/>
      <c r="Q173" s="11">
        <f t="shared" si="40"/>
        <v>0</v>
      </c>
    </row>
    <row r="174" spans="1:17" s="25" customFormat="1" x14ac:dyDescent="0.25">
      <c r="A174" s="4" t="s">
        <v>164</v>
      </c>
      <c r="B174" s="4" t="s">
        <v>170</v>
      </c>
      <c r="C174" s="61">
        <v>0</v>
      </c>
      <c r="D174" s="11">
        <f>D175</f>
        <v>200000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/>
      <c r="O174" s="11">
        <f>O175</f>
        <v>95369.96</v>
      </c>
      <c r="P174" s="11">
        <f>P175</f>
        <v>55873</v>
      </c>
      <c r="Q174" s="11">
        <f t="shared" si="40"/>
        <v>151242.96000000002</v>
      </c>
    </row>
    <row r="175" spans="1:17" s="25" customFormat="1" x14ac:dyDescent="0.25">
      <c r="A175" s="4" t="s">
        <v>356</v>
      </c>
      <c r="B175" s="4" t="s">
        <v>357</v>
      </c>
      <c r="C175" s="61"/>
      <c r="D175" s="64">
        <v>200000</v>
      </c>
      <c r="E175" s="11"/>
      <c r="F175" s="11"/>
      <c r="G175" s="11"/>
      <c r="H175" s="11"/>
      <c r="I175" s="11"/>
      <c r="J175" s="11"/>
      <c r="K175" s="11"/>
      <c r="L175" s="11"/>
      <c r="M175" s="11">
        <v>0</v>
      </c>
      <c r="N175" s="11"/>
      <c r="O175" s="11">
        <v>95369.96</v>
      </c>
      <c r="P175" s="11">
        <v>55873</v>
      </c>
      <c r="Q175" s="11">
        <f t="shared" si="40"/>
        <v>151242.96000000002</v>
      </c>
    </row>
    <row r="176" spans="1:17" s="25" customFormat="1" x14ac:dyDescent="0.25">
      <c r="A176" s="4" t="s">
        <v>165</v>
      </c>
      <c r="B176" s="4" t="s">
        <v>171</v>
      </c>
      <c r="C176" s="6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/>
      <c r="O176" s="11"/>
      <c r="P176" s="11"/>
      <c r="Q176" s="11">
        <f t="shared" si="40"/>
        <v>0</v>
      </c>
    </row>
    <row r="177" spans="1:17" s="25" customFormat="1" x14ac:dyDescent="0.25">
      <c r="A177" s="4" t="s">
        <v>166</v>
      </c>
      <c r="B177" s="4" t="s">
        <v>172</v>
      </c>
      <c r="C177" s="61">
        <v>0</v>
      </c>
      <c r="D177" s="11">
        <f>D178</f>
        <v>709904.08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/>
      <c r="O177" s="11"/>
      <c r="P177" s="11"/>
      <c r="Q177" s="11">
        <f t="shared" si="40"/>
        <v>0</v>
      </c>
    </row>
    <row r="178" spans="1:17" s="25" customFormat="1" x14ac:dyDescent="0.25">
      <c r="A178" s="4" t="s">
        <v>340</v>
      </c>
      <c r="B178" s="4" t="s">
        <v>341</v>
      </c>
      <c r="C178" s="61"/>
      <c r="D178" s="64">
        <v>709904.08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426956</v>
      </c>
      <c r="N178" s="11"/>
      <c r="O178" s="11"/>
      <c r="P178" s="11">
        <v>262000</v>
      </c>
      <c r="Q178" s="11">
        <f t="shared" si="40"/>
        <v>688956</v>
      </c>
    </row>
    <row r="179" spans="1:17" s="25" customFormat="1" ht="30" x14ac:dyDescent="0.25">
      <c r="A179" s="4" t="s">
        <v>167</v>
      </c>
      <c r="B179" s="4" t="s">
        <v>173</v>
      </c>
      <c r="C179" s="6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/>
      <c r="O179" s="11"/>
      <c r="P179" s="11"/>
      <c r="Q179" s="11">
        <f t="shared" si="40"/>
        <v>0</v>
      </c>
    </row>
    <row r="180" spans="1:17" s="22" customFormat="1" x14ac:dyDescent="0.2">
      <c r="A180" s="33">
        <v>2.7</v>
      </c>
      <c r="B180" s="34" t="s">
        <v>174</v>
      </c>
      <c r="C180" s="35">
        <f>SUM(C181:C185)</f>
        <v>0</v>
      </c>
      <c r="D180" s="35">
        <f>D181</f>
        <v>650000</v>
      </c>
      <c r="E180" s="35">
        <f>SUM(E181:E185)</f>
        <v>0</v>
      </c>
      <c r="F180" s="35">
        <f t="shared" ref="F180:P180" si="42">SUM(F181:F185)</f>
        <v>0</v>
      </c>
      <c r="G180" s="35">
        <f t="shared" si="42"/>
        <v>0</v>
      </c>
      <c r="H180" s="35">
        <f t="shared" si="42"/>
        <v>0</v>
      </c>
      <c r="I180" s="35">
        <f t="shared" si="42"/>
        <v>0</v>
      </c>
      <c r="J180" s="35">
        <f t="shared" si="42"/>
        <v>0</v>
      </c>
      <c r="K180" s="35">
        <f t="shared" si="42"/>
        <v>0</v>
      </c>
      <c r="L180" s="35">
        <f t="shared" si="42"/>
        <v>0</v>
      </c>
      <c r="M180" s="35">
        <f t="shared" si="42"/>
        <v>0</v>
      </c>
      <c r="N180" s="35">
        <f t="shared" si="42"/>
        <v>0</v>
      </c>
      <c r="O180" s="35">
        <f t="shared" si="42"/>
        <v>0</v>
      </c>
      <c r="P180" s="35">
        <f t="shared" si="42"/>
        <v>0</v>
      </c>
      <c r="Q180" s="35">
        <f>SUM(E180:P180)</f>
        <v>0</v>
      </c>
    </row>
    <row r="181" spans="1:17" s="25" customFormat="1" x14ac:dyDescent="0.2">
      <c r="A181" s="4" t="s">
        <v>176</v>
      </c>
      <c r="B181" s="4" t="s">
        <v>175</v>
      </c>
      <c r="C181" s="41">
        <v>0</v>
      </c>
      <c r="D181" s="41">
        <f>D182</f>
        <v>650000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/>
      <c r="O181" s="41"/>
      <c r="P181" s="41"/>
      <c r="Q181" s="41">
        <f>SUM(E181:P181)</f>
        <v>0</v>
      </c>
    </row>
    <row r="182" spans="1:17" s="25" customFormat="1" x14ac:dyDescent="0.2">
      <c r="A182" s="4" t="s">
        <v>342</v>
      </c>
      <c r="B182" s="4" t="s">
        <v>343</v>
      </c>
      <c r="C182" s="41">
        <v>0</v>
      </c>
      <c r="D182" s="64">
        <v>650000</v>
      </c>
      <c r="E182" s="41"/>
      <c r="F182" s="41"/>
      <c r="G182" s="41"/>
      <c r="H182" s="41"/>
      <c r="I182" s="41"/>
      <c r="J182" s="41"/>
      <c r="K182" s="41"/>
      <c r="L182" s="41"/>
      <c r="M182" s="41">
        <v>0</v>
      </c>
      <c r="N182" s="41"/>
      <c r="O182" s="41"/>
      <c r="P182" s="41"/>
      <c r="Q182" s="41"/>
    </row>
    <row r="183" spans="1:17" s="25" customFormat="1" x14ac:dyDescent="0.2">
      <c r="A183" s="4" t="s">
        <v>177</v>
      </c>
      <c r="B183" s="4" t="s">
        <v>180</v>
      </c>
      <c r="D183" s="41">
        <v>0</v>
      </c>
      <c r="E183" s="41"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/>
      <c r="O183" s="41"/>
      <c r="P183" s="41"/>
      <c r="Q183" s="41">
        <f t="shared" si="40"/>
        <v>0</v>
      </c>
    </row>
    <row r="184" spans="1:17" s="25" customFormat="1" x14ac:dyDescent="0.2">
      <c r="A184" s="4" t="s">
        <v>178</v>
      </c>
      <c r="B184" s="4" t="s">
        <v>181</v>
      </c>
      <c r="C184" s="41">
        <v>0</v>
      </c>
      <c r="D184" s="41">
        <v>0</v>
      </c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/>
      <c r="O184" s="41"/>
      <c r="P184" s="41"/>
      <c r="Q184" s="41">
        <f t="shared" si="40"/>
        <v>0</v>
      </c>
    </row>
    <row r="185" spans="1:17" s="25" customFormat="1" ht="30" x14ac:dyDescent="0.2">
      <c r="A185" s="69" t="s">
        <v>179</v>
      </c>
      <c r="B185" s="69" t="s">
        <v>182</v>
      </c>
      <c r="C185" s="41">
        <v>0</v>
      </c>
      <c r="D185" s="41">
        <v>0</v>
      </c>
      <c r="E185" s="41"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/>
      <c r="O185" s="41"/>
      <c r="P185" s="41"/>
      <c r="Q185" s="41">
        <f t="shared" si="40"/>
        <v>0</v>
      </c>
    </row>
    <row r="186" spans="1:17" s="22" customFormat="1" ht="30" x14ac:dyDescent="0.2">
      <c r="A186" s="33">
        <v>2.8</v>
      </c>
      <c r="B186" s="34" t="s">
        <v>183</v>
      </c>
      <c r="C186" s="35">
        <f>SUM(C187:C188)</f>
        <v>0</v>
      </c>
      <c r="D186" s="35">
        <f>SUM(D187:D188)</f>
        <v>0</v>
      </c>
      <c r="E186" s="35">
        <f t="shared" ref="E186:P186" si="43">SUM(E187:E188)</f>
        <v>0</v>
      </c>
      <c r="F186" s="35">
        <f t="shared" si="43"/>
        <v>0</v>
      </c>
      <c r="G186" s="35">
        <f t="shared" si="43"/>
        <v>0</v>
      </c>
      <c r="H186" s="35">
        <f t="shared" si="43"/>
        <v>0</v>
      </c>
      <c r="I186" s="35">
        <f t="shared" si="43"/>
        <v>0</v>
      </c>
      <c r="J186" s="35">
        <f t="shared" si="43"/>
        <v>0</v>
      </c>
      <c r="K186" s="35">
        <f t="shared" si="43"/>
        <v>0</v>
      </c>
      <c r="L186" s="35">
        <f t="shared" si="43"/>
        <v>0</v>
      </c>
      <c r="M186" s="35">
        <f t="shared" si="43"/>
        <v>0</v>
      </c>
      <c r="N186" s="35">
        <f t="shared" si="43"/>
        <v>0</v>
      </c>
      <c r="O186" s="35">
        <f t="shared" si="43"/>
        <v>0</v>
      </c>
      <c r="P186" s="35">
        <f t="shared" si="43"/>
        <v>0</v>
      </c>
      <c r="Q186" s="35">
        <f>SUM(E186:P186)</f>
        <v>0</v>
      </c>
    </row>
    <row r="187" spans="1:17" s="25" customFormat="1" x14ac:dyDescent="0.2">
      <c r="A187" s="4" t="s">
        <v>188</v>
      </c>
      <c r="B187" s="4" t="s">
        <v>189</v>
      </c>
      <c r="C187" s="41">
        <v>0</v>
      </c>
      <c r="D187" s="41"/>
      <c r="E187" s="41"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f>SUM(E187:P187)</f>
        <v>0</v>
      </c>
    </row>
    <row r="188" spans="1:17" s="25" customFormat="1" ht="30" x14ac:dyDescent="0.2">
      <c r="A188" s="4" t="s">
        <v>190</v>
      </c>
      <c r="B188" s="4" t="s">
        <v>191</v>
      </c>
      <c r="C188" s="41">
        <v>0</v>
      </c>
      <c r="D188" s="41"/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f>SUM(E188:P188)</f>
        <v>0</v>
      </c>
    </row>
    <row r="189" spans="1:17" s="22" customFormat="1" x14ac:dyDescent="0.2">
      <c r="A189" s="33">
        <v>2.9</v>
      </c>
      <c r="B189" s="34" t="s">
        <v>187</v>
      </c>
      <c r="C189" s="35">
        <f>SUM(C190:C192)</f>
        <v>0</v>
      </c>
      <c r="D189" s="35"/>
      <c r="E189" s="35">
        <f t="shared" ref="E189:Q189" si="44">SUM(E190:E192)</f>
        <v>0</v>
      </c>
      <c r="F189" s="35">
        <f t="shared" ref="F189:P189" si="45">SUM(F190:F192)</f>
        <v>0</v>
      </c>
      <c r="G189" s="35">
        <f t="shared" si="45"/>
        <v>0</v>
      </c>
      <c r="H189" s="35">
        <f t="shared" si="45"/>
        <v>0</v>
      </c>
      <c r="I189" s="35">
        <f t="shared" si="45"/>
        <v>0</v>
      </c>
      <c r="J189" s="35">
        <f t="shared" si="45"/>
        <v>0</v>
      </c>
      <c r="K189" s="35">
        <f t="shared" si="45"/>
        <v>0</v>
      </c>
      <c r="L189" s="35">
        <f t="shared" si="45"/>
        <v>0</v>
      </c>
      <c r="M189" s="35">
        <f t="shared" si="45"/>
        <v>0</v>
      </c>
      <c r="N189" s="35">
        <f t="shared" si="45"/>
        <v>0</v>
      </c>
      <c r="O189" s="35">
        <f t="shared" si="45"/>
        <v>0</v>
      </c>
      <c r="P189" s="35">
        <f t="shared" si="45"/>
        <v>0</v>
      </c>
      <c r="Q189" s="35">
        <f t="shared" si="44"/>
        <v>0</v>
      </c>
    </row>
    <row r="190" spans="1:17" s="25" customFormat="1" x14ac:dyDescent="0.2">
      <c r="A190" s="4" t="s">
        <v>184</v>
      </c>
      <c r="B190" s="4" t="s">
        <v>192</v>
      </c>
      <c r="C190" s="41">
        <v>0</v>
      </c>
      <c r="D190" s="41"/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/>
      <c r="O190" s="41"/>
      <c r="P190" s="41"/>
      <c r="Q190" s="41">
        <f>SUM(E190:P190)</f>
        <v>0</v>
      </c>
    </row>
    <row r="191" spans="1:17" s="25" customFormat="1" x14ac:dyDescent="0.2">
      <c r="A191" s="4" t="s">
        <v>185</v>
      </c>
      <c r="B191" s="4" t="s">
        <v>193</v>
      </c>
      <c r="C191" s="41">
        <v>0</v>
      </c>
      <c r="D191" s="41"/>
      <c r="E191" s="41">
        <v>0</v>
      </c>
      <c r="F191" s="41">
        <v>0</v>
      </c>
      <c r="G191" s="41">
        <v>0</v>
      </c>
      <c r="H191" s="41"/>
      <c r="I191" s="41"/>
      <c r="J191" s="41"/>
      <c r="K191" s="41"/>
      <c r="L191" s="41"/>
      <c r="M191" s="41"/>
      <c r="N191" s="41"/>
      <c r="O191" s="41"/>
      <c r="P191" s="41"/>
      <c r="Q191" s="41">
        <f>SUM(E191:P191)</f>
        <v>0</v>
      </c>
    </row>
    <row r="192" spans="1:17" s="25" customFormat="1" ht="30" x14ac:dyDescent="0.25">
      <c r="A192" s="4" t="s">
        <v>186</v>
      </c>
      <c r="B192" s="4" t="s">
        <v>194</v>
      </c>
      <c r="C192" s="49"/>
      <c r="D192" s="41"/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/>
      <c r="O192" s="41"/>
      <c r="P192" s="41"/>
      <c r="Q192" s="41">
        <f>SUM(E192:P192)</f>
        <v>0</v>
      </c>
    </row>
    <row r="193" spans="1:17" s="25" customFormat="1" x14ac:dyDescent="0.2">
      <c r="A193" s="4"/>
      <c r="B193" s="4"/>
      <c r="C193" s="41"/>
      <c r="D193" s="41"/>
      <c r="E193" s="41"/>
      <c r="F193" s="41"/>
      <c r="G193" s="41"/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/>
      <c r="O193" s="41"/>
      <c r="P193" s="41"/>
      <c r="Q193" s="24"/>
    </row>
    <row r="194" spans="1:17" s="25" customFormat="1" x14ac:dyDescent="0.2">
      <c r="A194" s="4"/>
      <c r="B194" s="4"/>
      <c r="C194" s="41"/>
      <c r="D194" s="41"/>
      <c r="E194" s="41"/>
      <c r="F194" s="41"/>
      <c r="G194" s="41"/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/>
      <c r="O194" s="41"/>
      <c r="P194" s="41"/>
      <c r="Q194" s="24"/>
    </row>
    <row r="195" spans="1:17" s="22" customFormat="1" x14ac:dyDescent="0.2">
      <c r="A195" s="12">
        <v>4</v>
      </c>
      <c r="B195" s="13" t="s">
        <v>201</v>
      </c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37"/>
    </row>
    <row r="196" spans="1:17" s="22" customFormat="1" x14ac:dyDescent="0.2">
      <c r="A196" s="33">
        <v>4.0999999999999996</v>
      </c>
      <c r="B196" s="34" t="s">
        <v>200</v>
      </c>
      <c r="C196" s="35">
        <f>SUM(C197:C198)</f>
        <v>0</v>
      </c>
      <c r="D196" s="35"/>
      <c r="E196" s="35">
        <f t="shared" ref="E196:Q196" si="46">SUM(E197:E198)</f>
        <v>0</v>
      </c>
      <c r="F196" s="35">
        <f t="shared" ref="F196:P196" si="47">SUM(F197:F198)</f>
        <v>0</v>
      </c>
      <c r="G196" s="35">
        <f t="shared" si="47"/>
        <v>0</v>
      </c>
      <c r="H196" s="35">
        <f t="shared" si="47"/>
        <v>0</v>
      </c>
      <c r="I196" s="35">
        <f t="shared" si="47"/>
        <v>0</v>
      </c>
      <c r="J196" s="35">
        <f t="shared" si="47"/>
        <v>0</v>
      </c>
      <c r="K196" s="35">
        <f t="shared" si="47"/>
        <v>0</v>
      </c>
      <c r="L196" s="35">
        <f t="shared" si="47"/>
        <v>0</v>
      </c>
      <c r="M196" s="35">
        <f t="shared" si="47"/>
        <v>0</v>
      </c>
      <c r="N196" s="35">
        <f t="shared" si="47"/>
        <v>0</v>
      </c>
      <c r="O196" s="35">
        <f t="shared" si="47"/>
        <v>0</v>
      </c>
      <c r="P196" s="35">
        <f t="shared" si="47"/>
        <v>0</v>
      </c>
      <c r="Q196" s="35">
        <f t="shared" si="46"/>
        <v>0</v>
      </c>
    </row>
    <row r="197" spans="1:17" s="25" customFormat="1" ht="30" x14ac:dyDescent="0.2">
      <c r="A197" s="4" t="s">
        <v>197</v>
      </c>
      <c r="B197" s="4" t="s">
        <v>196</v>
      </c>
      <c r="C197" s="41">
        <v>0</v>
      </c>
      <c r="D197" s="41"/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/>
      <c r="N197" s="41"/>
      <c r="O197" s="41"/>
      <c r="P197" s="41"/>
      <c r="Q197" s="41">
        <f t="shared" ref="Q197:Q204" si="48">SUM(E197:J197)</f>
        <v>0</v>
      </c>
    </row>
    <row r="198" spans="1:17" s="25" customFormat="1" ht="30" x14ac:dyDescent="0.2">
      <c r="A198" s="4" t="s">
        <v>195</v>
      </c>
      <c r="B198" s="4" t="s">
        <v>198</v>
      </c>
      <c r="C198" s="41">
        <v>0</v>
      </c>
      <c r="D198" s="41"/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/>
      <c r="N198" s="41"/>
      <c r="O198" s="41"/>
      <c r="P198" s="41"/>
      <c r="Q198" s="41">
        <f t="shared" si="48"/>
        <v>0</v>
      </c>
    </row>
    <row r="199" spans="1:17" s="22" customFormat="1" x14ac:dyDescent="0.2">
      <c r="A199" s="33">
        <v>4.2</v>
      </c>
      <c r="B199" s="34" t="s">
        <v>199</v>
      </c>
      <c r="C199" s="35">
        <f>SUM(C200:C201)</f>
        <v>0</v>
      </c>
      <c r="D199" s="35"/>
      <c r="E199" s="35">
        <f t="shared" ref="E199:M199" si="49">SUM(E200:E201)</f>
        <v>0</v>
      </c>
      <c r="F199" s="35">
        <f t="shared" si="49"/>
        <v>0</v>
      </c>
      <c r="G199" s="35">
        <f t="shared" si="49"/>
        <v>0</v>
      </c>
      <c r="H199" s="35">
        <f t="shared" si="49"/>
        <v>0</v>
      </c>
      <c r="I199" s="35">
        <f t="shared" si="49"/>
        <v>0</v>
      </c>
      <c r="J199" s="35">
        <f t="shared" si="49"/>
        <v>0</v>
      </c>
      <c r="K199" s="35">
        <f t="shared" si="49"/>
        <v>0</v>
      </c>
      <c r="L199" s="35">
        <f t="shared" si="49"/>
        <v>0</v>
      </c>
      <c r="M199" s="35">
        <f t="shared" si="49"/>
        <v>0</v>
      </c>
      <c r="N199" s="35"/>
      <c r="O199" s="35"/>
      <c r="P199" s="35"/>
      <c r="Q199" s="35">
        <f>SUM(Q200:Q201)</f>
        <v>0</v>
      </c>
    </row>
    <row r="200" spans="1:17" s="25" customFormat="1" x14ac:dyDescent="0.2">
      <c r="A200" s="4" t="s">
        <v>206</v>
      </c>
      <c r="B200" s="4" t="s">
        <v>205</v>
      </c>
      <c r="C200" s="41">
        <v>0</v>
      </c>
      <c r="D200" s="41"/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/>
      <c r="N200" s="41"/>
      <c r="O200" s="41"/>
      <c r="P200" s="41"/>
      <c r="Q200" s="41">
        <f t="shared" si="48"/>
        <v>0</v>
      </c>
    </row>
    <row r="201" spans="1:17" s="25" customFormat="1" x14ac:dyDescent="0.2">
      <c r="A201" s="4" t="s">
        <v>208</v>
      </c>
      <c r="B201" s="4" t="s">
        <v>207</v>
      </c>
      <c r="C201" s="41">
        <v>0</v>
      </c>
      <c r="D201" s="41"/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/>
      <c r="N201" s="41"/>
      <c r="O201" s="41"/>
      <c r="P201" s="41"/>
      <c r="Q201" s="41">
        <f t="shared" si="48"/>
        <v>0</v>
      </c>
    </row>
    <row r="202" spans="1:17" s="22" customFormat="1" x14ac:dyDescent="0.2">
      <c r="A202" s="33">
        <v>4.3</v>
      </c>
      <c r="B202" s="34" t="s">
        <v>202</v>
      </c>
      <c r="C202" s="35">
        <f>SUM(C203)</f>
        <v>0</v>
      </c>
      <c r="D202" s="35"/>
      <c r="E202" s="35">
        <f t="shared" ref="E202:L202" si="50">SUM(E203)</f>
        <v>0</v>
      </c>
      <c r="F202" s="35">
        <v>0</v>
      </c>
      <c r="G202" s="35">
        <v>0</v>
      </c>
      <c r="H202" s="35">
        <f t="shared" si="50"/>
        <v>0</v>
      </c>
      <c r="I202" s="35">
        <f t="shared" si="50"/>
        <v>0</v>
      </c>
      <c r="J202" s="35">
        <f t="shared" si="50"/>
        <v>0</v>
      </c>
      <c r="K202" s="35">
        <f t="shared" si="50"/>
        <v>0</v>
      </c>
      <c r="L202" s="35">
        <f t="shared" si="50"/>
        <v>0</v>
      </c>
      <c r="M202" s="35"/>
      <c r="N202" s="35"/>
      <c r="O202" s="35"/>
      <c r="P202" s="35"/>
      <c r="Q202" s="35">
        <f>SUM(Q203)</f>
        <v>0</v>
      </c>
    </row>
    <row r="203" spans="1:17" s="25" customFormat="1" x14ac:dyDescent="0.2">
      <c r="A203" s="4" t="s">
        <v>204</v>
      </c>
      <c r="B203" s="4" t="s">
        <v>203</v>
      </c>
      <c r="C203" s="41">
        <v>0</v>
      </c>
      <c r="D203" s="41"/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/>
      <c r="N203" s="41"/>
      <c r="O203" s="41"/>
      <c r="P203" s="41"/>
      <c r="Q203" s="41">
        <f t="shared" si="48"/>
        <v>0</v>
      </c>
    </row>
    <row r="204" spans="1:17" s="26" customFormat="1" x14ac:dyDescent="0.2">
      <c r="A204" s="74" t="s">
        <v>211</v>
      </c>
      <c r="B204" s="74"/>
      <c r="C204" s="42">
        <f>+C196+C199+C202</f>
        <v>0</v>
      </c>
      <c r="D204" s="42"/>
      <c r="E204" s="42">
        <f t="shared" ref="E204:G204" si="51">+E196+E199+E202</f>
        <v>0</v>
      </c>
      <c r="F204" s="42">
        <f t="shared" si="51"/>
        <v>0</v>
      </c>
      <c r="G204" s="42">
        <f t="shared" si="51"/>
        <v>0</v>
      </c>
      <c r="H204" s="42">
        <f>+H196+H199+H202</f>
        <v>0</v>
      </c>
      <c r="I204" s="42">
        <v>0</v>
      </c>
      <c r="J204" s="42">
        <v>0</v>
      </c>
      <c r="K204" s="42">
        <v>0</v>
      </c>
      <c r="L204" s="42">
        <v>0</v>
      </c>
      <c r="M204" s="42"/>
      <c r="N204" s="42"/>
      <c r="O204" s="42"/>
      <c r="P204" s="42"/>
      <c r="Q204" s="42">
        <f t="shared" si="48"/>
        <v>0</v>
      </c>
    </row>
    <row r="205" spans="1:17" s="25" customFormat="1" x14ac:dyDescent="0.2">
      <c r="A205" s="4"/>
      <c r="B205" s="4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24"/>
    </row>
    <row r="206" spans="1:17" s="22" customFormat="1" ht="15.75" thickBot="1" x14ac:dyDescent="0.25">
      <c r="A206" s="75" t="s">
        <v>212</v>
      </c>
      <c r="B206" s="75"/>
      <c r="C206" s="17">
        <f t="shared" ref="C206:Q206" si="52">+C15+C204</f>
        <v>21215522200</v>
      </c>
      <c r="D206" s="17">
        <f t="shared" si="52"/>
        <v>22405544941.459999</v>
      </c>
      <c r="E206" s="17">
        <f t="shared" si="52"/>
        <v>1625088318.04</v>
      </c>
      <c r="F206" s="17">
        <f t="shared" si="52"/>
        <v>1656740177.28</v>
      </c>
      <c r="G206" s="17">
        <f t="shared" si="52"/>
        <v>1656881870.8899999</v>
      </c>
      <c r="H206" s="17">
        <f t="shared" si="52"/>
        <v>1672360909.1900003</v>
      </c>
      <c r="I206" s="17">
        <f t="shared" si="52"/>
        <v>1659116969.3</v>
      </c>
      <c r="J206" s="17">
        <f t="shared" si="52"/>
        <v>1662655936.1500001</v>
      </c>
      <c r="K206" s="17">
        <f t="shared" si="52"/>
        <v>1653196546.6799998</v>
      </c>
      <c r="L206" s="17">
        <f t="shared" si="52"/>
        <v>1652990891.3899999</v>
      </c>
      <c r="M206" s="17">
        <f t="shared" si="52"/>
        <v>1828777522.6400001</v>
      </c>
      <c r="N206" s="17">
        <f t="shared" si="52"/>
        <v>1844299462.3900001</v>
      </c>
      <c r="O206" s="17">
        <f t="shared" si="52"/>
        <v>3483908964.2700005</v>
      </c>
      <c r="P206" s="17">
        <f t="shared" si="52"/>
        <v>1896917240.98</v>
      </c>
      <c r="Q206" s="17">
        <f t="shared" si="52"/>
        <v>22292934809.200005</v>
      </c>
    </row>
    <row r="207" spans="1:17" ht="15.75" thickTop="1" x14ac:dyDescent="0.2">
      <c r="A207" s="19" t="s">
        <v>93</v>
      </c>
    </row>
    <row r="209" spans="1:17" x14ac:dyDescent="0.25">
      <c r="A209" s="18" t="s">
        <v>80</v>
      </c>
    </row>
    <row r="210" spans="1:17" x14ac:dyDescent="0.25">
      <c r="A210" s="54" t="s">
        <v>81</v>
      </c>
    </row>
    <row r="211" spans="1:17" ht="24.75" customHeight="1" x14ac:dyDescent="0.25">
      <c r="A211" s="73" t="s">
        <v>82</v>
      </c>
      <c r="B211" s="73"/>
    </row>
    <row r="212" spans="1:17" x14ac:dyDescent="0.25">
      <c r="A212" s="54" t="s">
        <v>83</v>
      </c>
    </row>
    <row r="213" spans="1:17" x14ac:dyDescent="0.25">
      <c r="A213" s="54" t="s">
        <v>84</v>
      </c>
    </row>
    <row r="214" spans="1:17" x14ac:dyDescent="0.25">
      <c r="A214" s="54" t="s">
        <v>85</v>
      </c>
    </row>
    <row r="215" spans="1:17" x14ac:dyDescent="0.25">
      <c r="A215" s="54" t="s">
        <v>86</v>
      </c>
    </row>
    <row r="216" spans="1:17" x14ac:dyDescent="0.25">
      <c r="A216" s="54"/>
    </row>
    <row r="217" spans="1:17" x14ac:dyDescent="0.25">
      <c r="A217" s="54"/>
    </row>
    <row r="218" spans="1:17" x14ac:dyDescent="0.25">
      <c r="A218" s="54"/>
    </row>
    <row r="220" spans="1:17" x14ac:dyDescent="0.2">
      <c r="B220" s="45"/>
      <c r="E220" s="48"/>
      <c r="F220" s="48"/>
      <c r="H220" s="6"/>
      <c r="I220" s="6"/>
      <c r="J220" s="6"/>
      <c r="K220" s="6"/>
      <c r="L220" s="6"/>
      <c r="M220" s="6"/>
      <c r="N220" s="6"/>
      <c r="O220" s="6"/>
      <c r="P220" s="6"/>
      <c r="Q220" s="6"/>
    </row>
    <row r="221" spans="1:17" s="3" customFormat="1" x14ac:dyDescent="0.2">
      <c r="A221" s="20"/>
      <c r="B221" s="38" t="s">
        <v>213</v>
      </c>
      <c r="C221" s="43"/>
      <c r="D221" s="21"/>
      <c r="E221" s="76" t="s">
        <v>214</v>
      </c>
      <c r="F221" s="76"/>
      <c r="G221" s="8"/>
      <c r="H221" s="43"/>
      <c r="I221" s="43"/>
      <c r="J221" s="43"/>
      <c r="K221" s="43"/>
      <c r="L221" s="43"/>
      <c r="M221" s="43"/>
      <c r="N221" s="43"/>
      <c r="O221" s="43"/>
      <c r="P221" s="43"/>
      <c r="Q221" s="43"/>
    </row>
    <row r="222" spans="1:17" x14ac:dyDescent="0.2">
      <c r="B222" s="39" t="s">
        <v>215</v>
      </c>
      <c r="E222" s="77" t="s">
        <v>216</v>
      </c>
      <c r="F222" s="77"/>
      <c r="H222" s="6"/>
      <c r="I222" s="6"/>
      <c r="J222" s="6"/>
      <c r="K222" s="6"/>
      <c r="L222" s="6"/>
      <c r="M222" s="6"/>
      <c r="N222" s="6"/>
      <c r="O222" s="6"/>
      <c r="P222" s="6"/>
      <c r="Q222" s="6"/>
    </row>
    <row r="223" spans="1:17" x14ac:dyDescent="0.2">
      <c r="B223" s="44"/>
    </row>
    <row r="232" spans="4:6" x14ac:dyDescent="0.2">
      <c r="D232" s="51"/>
      <c r="F232" s="52"/>
    </row>
    <row r="237" spans="4:6" x14ac:dyDescent="0.2">
      <c r="E237" s="51"/>
      <c r="F237" s="50"/>
    </row>
  </sheetData>
  <mergeCells count="10">
    <mergeCell ref="A9:Q9"/>
    <mergeCell ref="A10:Q10"/>
    <mergeCell ref="A11:Q11"/>
    <mergeCell ref="A14:B14"/>
    <mergeCell ref="A15:B15"/>
    <mergeCell ref="A211:B211"/>
    <mergeCell ref="A204:B204"/>
    <mergeCell ref="A206:B206"/>
    <mergeCell ref="E221:F221"/>
    <mergeCell ref="E222:F222"/>
  </mergeCells>
  <phoneticPr fontId="11" type="noConversion"/>
  <printOptions horizontalCentered="1"/>
  <pageMargins left="0.25" right="0.25" top="0.75" bottom="0.75" header="0.3" footer="0.3"/>
  <pageSetup paperSize="5" scale="45" fitToHeight="0" orientation="landscape" r:id="rId1"/>
  <headerFooter>
    <oddFooter>&amp;C&amp;P</oddFooter>
  </headerFooter>
  <rowBreaks count="5" manualBreakCount="5">
    <brk id="49" max="16" man="1"/>
    <brk id="89" max="16" man="1"/>
    <brk id="132" max="16" man="1"/>
    <brk id="168" max="16" man="1"/>
    <brk id="205" max="16" man="1"/>
  </rowBreaks>
  <ignoredErrors>
    <ignoredError sqref="Q54 Q169:Q214 Q19:Q21 Q161:Q165 Q24:Q26 Q56 Q67:Q78 Q105:Q111 Q113:Q136 Q86:Q103 Q28:Q52 Q81:Q84 Q138:Q159 Q58:Q62 Q65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Teresa De Jesus Fernandez Camacho</cp:lastModifiedBy>
  <cp:lastPrinted>2025-01-08T18:47:11Z</cp:lastPrinted>
  <dcterms:created xsi:type="dcterms:W3CDTF">2021-09-03T13:12:25Z</dcterms:created>
  <dcterms:modified xsi:type="dcterms:W3CDTF">2025-01-08T18:47:22Z</dcterms:modified>
</cp:coreProperties>
</file>